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Client\Minneapolis\Knoll\Minnesota Assoc Health Underwirtiers\2023\"/>
    </mc:Choice>
  </mc:AlternateContent>
  <xr:revisionPtr revIDLastSave="0" documentId="13_ncr:1_{565075E1-7670-4EDD-9B29-4253BEC558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" sheetId="16" r:id="rId1"/>
    <sheet name="21-22" sheetId="15" r:id="rId2"/>
    <sheet name="19-20" sheetId="14" r:id="rId3"/>
    <sheet name="18-19" sheetId="12" r:id="rId4"/>
    <sheet name="Summary 2017" sheetId="10" r:id="rId5"/>
    <sheet name="Projection" sheetId="11" r:id="rId6"/>
    <sheet name="Sheet2" sheetId="13" r:id="rId7"/>
  </sheets>
  <definedNames>
    <definedName name="_xlnm.Print_Area" localSheetId="0">'22-23'!$A$1:$M$81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6" l="1"/>
  <c r="I79" i="16"/>
  <c r="K16" i="16"/>
  <c r="K18" i="16" s="1"/>
  <c r="K79" i="16"/>
  <c r="M25" i="16"/>
  <c r="M26" i="16"/>
  <c r="M27" i="16"/>
  <c r="M28" i="16"/>
  <c r="M29" i="16"/>
  <c r="M30" i="16"/>
  <c r="M31" i="16"/>
  <c r="M32" i="16"/>
  <c r="M21" i="16"/>
  <c r="M24" i="16"/>
  <c r="R9" i="16"/>
  <c r="S9" i="16" s="1"/>
  <c r="R12" i="16"/>
  <c r="S12" i="16" s="1"/>
  <c r="R11" i="16"/>
  <c r="S11" i="16" s="1"/>
  <c r="R10" i="16"/>
  <c r="S10" i="16" s="1"/>
  <c r="N29" i="12"/>
  <c r="N18" i="12"/>
  <c r="M79" i="16"/>
  <c r="M18" i="16"/>
  <c r="M16" i="16"/>
  <c r="I16" i="16"/>
  <c r="N74" i="15"/>
  <c r="M74" i="15"/>
  <c r="K74" i="15"/>
  <c r="I74" i="15"/>
  <c r="K35" i="15"/>
  <c r="I35" i="15"/>
  <c r="N35" i="15"/>
  <c r="M29" i="15"/>
  <c r="M26" i="15"/>
  <c r="M24" i="15"/>
  <c r="M23" i="15"/>
  <c r="M22" i="15"/>
  <c r="M21" i="15"/>
  <c r="N18" i="15"/>
  <c r="K18" i="15"/>
  <c r="K36" i="15" s="1"/>
  <c r="K37" i="15" s="1"/>
  <c r="K75" i="15" s="1"/>
  <c r="K76" i="15" s="1"/>
  <c r="I18" i="15"/>
  <c r="I36" i="15" s="1"/>
  <c r="I37" i="15" s="1"/>
  <c r="N16" i="15"/>
  <c r="M16" i="15"/>
  <c r="I16" i="15"/>
  <c r="S12" i="15"/>
  <c r="T12" i="15" s="1"/>
  <c r="S11" i="15"/>
  <c r="T11" i="15" s="1"/>
  <c r="S10" i="15"/>
  <c r="T10" i="15" s="1"/>
  <c r="S9" i="15"/>
  <c r="T9" i="15" s="1"/>
  <c r="T14" i="15" s="1"/>
  <c r="M9" i="15" s="1"/>
  <c r="M18" i="15" s="1"/>
  <c r="N73" i="14"/>
  <c r="M73" i="14"/>
  <c r="K73" i="14"/>
  <c r="I73" i="14"/>
  <c r="K34" i="14"/>
  <c r="K35" i="14" s="1"/>
  <c r="K36" i="14" s="1"/>
  <c r="K74" i="14" s="1"/>
  <c r="K75" i="14" s="1"/>
  <c r="I34" i="14"/>
  <c r="N29" i="14"/>
  <c r="N34" i="14" s="1"/>
  <c r="N35" i="14" s="1"/>
  <c r="N36" i="14" s="1"/>
  <c r="M29" i="14"/>
  <c r="M26" i="14"/>
  <c r="M24" i="14"/>
  <c r="M23" i="14"/>
  <c r="M22" i="14"/>
  <c r="M21" i="14"/>
  <c r="N18" i="14"/>
  <c r="K18" i="14"/>
  <c r="I18" i="14"/>
  <c r="I35" i="14" s="1"/>
  <c r="I36" i="14" s="1"/>
  <c r="I74" i="14" s="1"/>
  <c r="I75" i="14" s="1"/>
  <c r="N16" i="14"/>
  <c r="M16" i="14"/>
  <c r="I16" i="14"/>
  <c r="S12" i="14"/>
  <c r="T12" i="14" s="1"/>
  <c r="S11" i="14"/>
  <c r="T11" i="14" s="1"/>
  <c r="S10" i="14"/>
  <c r="T10" i="14" s="1"/>
  <c r="S9" i="14"/>
  <c r="T9" i="14" s="1"/>
  <c r="M37" i="16" l="1"/>
  <c r="S14" i="16"/>
  <c r="I38" i="16"/>
  <c r="I39" i="16" s="1"/>
  <c r="I80" i="16" s="1"/>
  <c r="I81" i="16" s="1"/>
  <c r="M38" i="16"/>
  <c r="M39" i="16" s="1"/>
  <c r="M80" i="16" s="1"/>
  <c r="M81" i="16" s="1"/>
  <c r="I75" i="15"/>
  <c r="I76" i="15" s="1"/>
  <c r="M35" i="15"/>
  <c r="M36" i="15" s="1"/>
  <c r="M37" i="15" s="1"/>
  <c r="M75" i="15" s="1"/>
  <c r="M76" i="15" s="1"/>
  <c r="N36" i="15"/>
  <c r="N37" i="15" s="1"/>
  <c r="N75" i="15" s="1"/>
  <c r="N76" i="15" s="1"/>
  <c r="T14" i="14"/>
  <c r="M9" i="14" s="1"/>
  <c r="M18" i="14" s="1"/>
  <c r="M35" i="14" s="1"/>
  <c r="M36" i="14" s="1"/>
  <c r="M74" i="14" s="1"/>
  <c r="M75" i="14" s="1"/>
  <c r="M34" i="14"/>
  <c r="N74" i="14"/>
  <c r="N75" i="14" s="1"/>
  <c r="N73" i="12"/>
  <c r="N16" i="12"/>
  <c r="N34" i="12" l="1"/>
  <c r="N35" i="12" s="1"/>
  <c r="N36" i="12" s="1"/>
  <c r="N74" i="12" s="1"/>
  <c r="N75" i="12" s="1"/>
  <c r="M29" i="12"/>
  <c r="M21" i="12"/>
  <c r="S10" i="12"/>
  <c r="T10" i="12" s="1"/>
  <c r="S9" i="12"/>
  <c r="T9" i="12" s="1"/>
  <c r="S12" i="12"/>
  <c r="T12" i="12" s="1"/>
  <c r="S11" i="12"/>
  <c r="T11" i="12" s="1"/>
  <c r="M26" i="12"/>
  <c r="M24" i="12"/>
  <c r="M23" i="12"/>
  <c r="M22" i="12"/>
  <c r="T14" i="12" l="1"/>
  <c r="M9" i="12" s="1"/>
  <c r="M34" i="12"/>
  <c r="M18" i="12"/>
  <c r="I137" i="13"/>
  <c r="M73" i="12"/>
  <c r="K73" i="12"/>
  <c r="I73" i="12"/>
  <c r="K34" i="12"/>
  <c r="K35" i="12" s="1"/>
  <c r="K36" i="12" s="1"/>
  <c r="K74" i="12" s="1"/>
  <c r="K75" i="12" s="1"/>
  <c r="I34" i="12"/>
  <c r="K18" i="12"/>
  <c r="M16" i="12"/>
  <c r="I16" i="12"/>
  <c r="I18" i="12" s="1"/>
  <c r="M35" i="12" l="1"/>
  <c r="M36" i="12" s="1"/>
  <c r="M74" i="12" s="1"/>
  <c r="M75" i="12" s="1"/>
  <c r="I35" i="12"/>
  <c r="I36" i="12" s="1"/>
  <c r="I74" i="12" s="1"/>
  <c r="I75" i="12" s="1"/>
  <c r="B18" i="11"/>
  <c r="B34" i="11"/>
  <c r="B32" i="11"/>
  <c r="B26" i="11"/>
  <c r="B29" i="11"/>
  <c r="B30" i="11"/>
  <c r="M16" i="10" l="1"/>
  <c r="M32" i="10"/>
  <c r="M33" i="10" s="1"/>
  <c r="M34" i="10" s="1"/>
  <c r="I16" i="10"/>
  <c r="I18" i="10"/>
  <c r="I32" i="10"/>
  <c r="I33" i="10" s="1"/>
  <c r="I34" i="10" s="1"/>
  <c r="I72" i="10" s="1"/>
  <c r="I73" i="10" s="1"/>
  <c r="I71" i="10"/>
  <c r="K18" i="10"/>
  <c r="K32" i="10"/>
  <c r="K71" i="10"/>
  <c r="M71" i="10"/>
  <c r="K33" i="10" l="1"/>
  <c r="K34" i="10" s="1"/>
  <c r="K72" i="10" s="1"/>
  <c r="K73" i="10" s="1"/>
  <c r="M72" i="10"/>
  <c r="M73" i="10" s="1"/>
  <c r="K38" i="16"/>
  <c r="K39" i="16" s="1"/>
  <c r="K80" i="16" s="1"/>
  <c r="K81" i="16" s="1"/>
</calcChain>
</file>

<file path=xl/sharedStrings.xml><?xml version="1.0" encoding="utf-8"?>
<sst xmlns="http://schemas.openxmlformats.org/spreadsheetml/2006/main" count="544" uniqueCount="175">
  <si>
    <t>Month</t>
  </si>
  <si>
    <t>YTD</t>
  </si>
  <si>
    <t>17-18Annual Budget</t>
  </si>
  <si>
    <t>Ordinary Income/Expense</t>
  </si>
  <si>
    <t>Income</t>
  </si>
  <si>
    <t>3000 · Membership Dues</t>
  </si>
  <si>
    <t>270 members</t>
  </si>
  <si>
    <t>3010 · Associate Membership Dues</t>
  </si>
  <si>
    <t>22 members</t>
  </si>
  <si>
    <t>3100 · Registrations</t>
  </si>
  <si>
    <t>3100.1 · Professional Development</t>
  </si>
  <si>
    <t>3120 · Member Meetings</t>
  </si>
  <si>
    <t>50 registrants per meeting - convenience pass)</t>
  </si>
  <si>
    <t>Total 3100.1 · Professional Development</t>
  </si>
  <si>
    <t>3100.2 · Social Events</t>
  </si>
  <si>
    <t>3100.3 · Conference / Expo</t>
  </si>
  <si>
    <t>3230 · Conference Registration</t>
  </si>
  <si>
    <t>3250 · Conference Sponsorships</t>
  </si>
  <si>
    <t>3351 · Conference Exhibitor Registration - Additional booth attendee</t>
  </si>
  <si>
    <t>Total 3100.3 · Conference / Expo</t>
  </si>
  <si>
    <t>3100 · Registrations - Other Super CE</t>
  </si>
  <si>
    <t>(50 paid registrants plus 20 convenience pass)</t>
  </si>
  <si>
    <t>Total 3100 · Registrations</t>
  </si>
  <si>
    <t>3110 · Convenience Pass</t>
  </si>
  <si>
    <t>20  passes</t>
  </si>
  <si>
    <t>3200 · Sponsorships</t>
  </si>
  <si>
    <t>3200.1 · Partner Sponsor</t>
  </si>
  <si>
    <t>3200.2 · Advocate Sponsor</t>
  </si>
  <si>
    <t>3200.3 · Large Agency Sponsor</t>
  </si>
  <si>
    <t>3200.4 · Agency Sponsor</t>
  </si>
  <si>
    <t>3200.5 · Agency Bundle</t>
  </si>
  <si>
    <t>3200.6 · Personal Sponsorships (emerald,ruby, saphyre)</t>
  </si>
  <si>
    <t>3200.7 · Region IV Leadership Conference</t>
  </si>
  <si>
    <t>3200.8 · Member Meeting Sponsor</t>
  </si>
  <si>
    <t>3200.9 · Social Sponsor</t>
  </si>
  <si>
    <t>3200.10 Day on the Hill</t>
  </si>
  <si>
    <t>Total 3200 · Sponsorships</t>
  </si>
  <si>
    <t>Total Income</t>
  </si>
  <si>
    <t>Gross Profit</t>
  </si>
  <si>
    <t>Expense</t>
  </si>
  <si>
    <t>4000 · Facility Fees</t>
  </si>
  <si>
    <t>4100 · Catering</t>
  </si>
  <si>
    <t>4200 · Equipment Rental</t>
  </si>
  <si>
    <t>4300 · Presenter Costs</t>
  </si>
  <si>
    <t>4400 · Program Supplies</t>
  </si>
  <si>
    <t>4500 · Presenter Gift Cards</t>
  </si>
  <si>
    <t>4600 · Program Printing</t>
  </si>
  <si>
    <t>4900 · Other Program Costs</t>
  </si>
  <si>
    <t>5000 · Contract Admin</t>
  </si>
  <si>
    <t>5010 · Legislative Services</t>
  </si>
  <si>
    <t>5020 · Accounting Fees</t>
  </si>
  <si>
    <t>5030 · Website / Communications</t>
  </si>
  <si>
    <t>5100 · Office Supplies</t>
  </si>
  <si>
    <t>5120 · Printing &amp; Copying</t>
  </si>
  <si>
    <t>5200 · Telephone &amp; Fax</t>
  </si>
  <si>
    <t>5210 · Postage &amp; Delivery</t>
  </si>
  <si>
    <t>? Convention Expenses</t>
  </si>
  <si>
    <t>Pipe and Drape</t>
  </si>
  <si>
    <t>Speakers</t>
  </si>
  <si>
    <t>Hotel fees, a/v and rental</t>
  </si>
  <si>
    <t>food and Bev</t>
  </si>
  <si>
    <t xml:space="preserve">5300.1 Meeting Expense </t>
  </si>
  <si>
    <t>5300.2 other meeting expense (spring event)</t>
  </si>
  <si>
    <t>5310.1 · Travel &amp; Lodging Legislative</t>
  </si>
  <si>
    <t>5310.1 Capital Conference</t>
  </si>
  <si>
    <t>5310.2  NAHU Annual Convention</t>
  </si>
  <si>
    <t>5400 · Bank Fees</t>
  </si>
  <si>
    <t>5400.5 · Licenses &amp; Fees</t>
  </si>
  <si>
    <t>5520 · Volunteer Recognition</t>
  </si>
  <si>
    <t>5600 · Miscellaneous Expense</t>
  </si>
  <si>
    <t>5700 · Day on the Hill</t>
  </si>
  <si>
    <t>5715 · Region 4 Ldrship</t>
  </si>
  <si>
    <t>? Board meeting expenses</t>
  </si>
  <si>
    <t>?</t>
  </si>
  <si>
    <t>?Board Retreat</t>
  </si>
  <si>
    <t>6100 · Insurance</t>
  </si>
  <si>
    <t>Total Expense</t>
  </si>
  <si>
    <t>Net Ordinary Income</t>
  </si>
  <si>
    <t>Net Income</t>
  </si>
  <si>
    <t>Was 33750 for 270 but divided by 270 to get real figure for 242</t>
  </si>
  <si>
    <t>Nov Dep</t>
  </si>
  <si>
    <t>Nov With</t>
  </si>
  <si>
    <t>Jun Dep</t>
  </si>
  <si>
    <t>Jun With</t>
  </si>
  <si>
    <t>Jul Dep</t>
  </si>
  <si>
    <t>Jul With</t>
  </si>
  <si>
    <t>Aug Dep</t>
  </si>
  <si>
    <t>Aug With</t>
  </si>
  <si>
    <t>Sept Dep</t>
  </si>
  <si>
    <t>Sept With</t>
  </si>
  <si>
    <t>Oct Dep</t>
  </si>
  <si>
    <t>Oct With</t>
  </si>
  <si>
    <t xml:space="preserve">Hit $318 June 9th. </t>
  </si>
  <si>
    <t>Average Ledger</t>
  </si>
  <si>
    <t>NAHU</t>
  </si>
  <si>
    <t>Sponsorships are done; major events are done</t>
  </si>
  <si>
    <t>Monthly expense averages from Above:</t>
  </si>
  <si>
    <t>Tim</t>
  </si>
  <si>
    <t>Admin</t>
  </si>
  <si>
    <t>Member meetings, Convenience and Social</t>
  </si>
  <si>
    <t>Average Deposits</t>
  </si>
  <si>
    <t>Average Withdrawls</t>
  </si>
  <si>
    <t>Revenue Monthly Ongoing Post Sponsorship:</t>
  </si>
  <si>
    <t>Everthing else</t>
  </si>
  <si>
    <t>Total</t>
  </si>
  <si>
    <t>Anticipated Monthly Loss</t>
  </si>
  <si>
    <t>Months to $0</t>
  </si>
  <si>
    <t>Current Bank Balance 12/20/2017</t>
  </si>
  <si>
    <t>18-19 Annual Budget</t>
  </si>
  <si>
    <t>017 Board Ballot</t>
  </si>
  <si>
    <t>Archived</t>
  </si>
  <si>
    <t>264842017 MAHU Annual Sales Conference</t>
  </si>
  <si>
    <t>291452017 Social and Shoot</t>
  </si>
  <si>
    <t>261942017 Social and Shoot Sponsors</t>
  </si>
  <si>
    <t>305432017-18 Convenience Pass</t>
  </si>
  <si>
    <t>Published</t>
  </si>
  <si>
    <t>271942017-18 President's Pass</t>
  </si>
  <si>
    <t>311912018 Board Ballot</t>
  </si>
  <si>
    <t>43290Alliance of Professional Associations (APA) Collaboration Meeting with FPA, MAHU, NAIFA, FSP, TCEPC and WIFS (Meeting #2)</t>
  </si>
  <si>
    <t>35319Associate Membership Application</t>
  </si>
  <si>
    <t>21309Associate Membership Renewal</t>
  </si>
  <si>
    <t>22114August 17 2017 Member Meeting</t>
  </si>
  <si>
    <t>29156August 2, 2018 APA</t>
  </si>
  <si>
    <t>Unpublished</t>
  </si>
  <si>
    <t>44740February Monthly Member Meeting</t>
  </si>
  <si>
    <t>38609Ice Fishing Event Registration</t>
  </si>
  <si>
    <t>22116Individual Sponsorship</t>
  </si>
  <si>
    <t>31295July, 11 2018 - Social Event Saints Game</t>
  </si>
  <si>
    <t>43294June 14, 2017 Annual Member Meeting</t>
  </si>
  <si>
    <t>24997June 14, 2017 ETHICS SESSION</t>
  </si>
  <si>
    <t>24999June 2018 Annual Meeting and Awards Luncheon</t>
  </si>
  <si>
    <t>44235June Social Event Twins Game</t>
  </si>
  <si>
    <t>25180Kick Off Collaboration Meeting with FPA, MAHU, NAIFA, FSP, TCEPC and WIFS</t>
  </si>
  <si>
    <t>28943Live Webinar: 2 Hours CE with Jim Effner</t>
  </si>
  <si>
    <t>42890MAHU Legislative Discussion Series Part One: MAHU 2018 Legislative Agenda</t>
  </si>
  <si>
    <t>35552MAHU Legislative Discussion Series Part Three:</t>
  </si>
  <si>
    <t>43150MAHU Legislative Discussion Series Part Two: Capitol Conference In Review</t>
  </si>
  <si>
    <t>38582March 2017 Member Meeting</t>
  </si>
  <si>
    <t>22120March Monthly Member Meeting</t>
  </si>
  <si>
    <t>39799May 17 2017 Member Meeting</t>
  </si>
  <si>
    <t>22123May 19 2017 Member Meeting</t>
  </si>
  <si>
    <t>22124May 3 Credits of Ethics: With Jesse Patton</t>
  </si>
  <si>
    <t>42891May Joint Association Meeting and Networking</t>
  </si>
  <si>
    <t>42892October Monthly Member Meeting</t>
  </si>
  <si>
    <t>32786PUYP Survey</t>
  </si>
  <si>
    <t>25232Power Up Your Practice 2017</t>
  </si>
  <si>
    <t>22122Summit for Insurance and Financial Professionals</t>
  </si>
  <si>
    <t>EDIT</t>
  </si>
  <si>
    <t>TAKE THIS FORM</t>
  </si>
  <si>
    <t>more_horiz</t>
  </si>
  <si>
    <t>Virtual Golf_3.2018</t>
  </si>
  <si>
    <t>Premier Sponsor</t>
  </si>
  <si>
    <t>Webinar</t>
  </si>
  <si>
    <t>meetings</t>
  </si>
  <si>
    <t>$40 no food</t>
  </si>
  <si>
    <t>$65 non member no food</t>
  </si>
  <si>
    <t>$45 member food</t>
  </si>
  <si>
    <t>2 that are food related</t>
  </si>
  <si>
    <t>$75 non member food or ethics</t>
  </si>
  <si>
    <t>5300.2 Webinar</t>
  </si>
  <si>
    <t>5300.1 Other Meeting Expense</t>
  </si>
  <si>
    <t>9 Emerald, 2 Ruby, 2 Saphhire, 1 diamond</t>
  </si>
  <si>
    <t>19-20 Proposed Budget</t>
  </si>
  <si>
    <t>$15,000 gross, $9k net)</t>
  </si>
  <si>
    <t>21-2022 Proposed Budget</t>
  </si>
  <si>
    <t>3200.11 Summit Sponsor</t>
  </si>
  <si>
    <t>188x154</t>
  </si>
  <si>
    <t>22-2023 Proposed Budget</t>
  </si>
  <si>
    <t>5300.1 Other Meeting Expense-Medicare Summit</t>
  </si>
  <si>
    <t>$154x170- a couple thousand for Agency Dues model</t>
  </si>
  <si>
    <t>3200.10 · Conference Sponsor</t>
  </si>
  <si>
    <t>Dues &amp; Subscriptions (MemberClicks)</t>
  </si>
  <si>
    <t>Merchant Discounts &amp; Fees</t>
  </si>
  <si>
    <t>5300 Meeting Expense</t>
  </si>
  <si>
    <t>3200.12 Speaker Sponsorship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</si>
</sst>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#,##0.00;\-#,##0.00"/>
    <numFmt numFmtId="165" formatCode="&quot;$&quot;#,##0.00"/>
    <numFmt numFmtId="166" formatCode="&quot;$&quot;#,##0.00;[Red]&quot;$&quot;#,##0.00"/>
    <numFmt numFmtId="167" formatCode="#,##0.000000000000_);\(#,##0.000000000000\)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49" fontId="3" fillId="0" borderId="7" xfId="0" applyNumberFormat="1" applyFont="1" applyBorder="1"/>
    <xf numFmtId="49" fontId="2" fillId="0" borderId="0" xfId="0" applyNumberFormat="1" applyFont="1" applyAlignment="1">
      <alignment wrapText="1"/>
    </xf>
    <xf numFmtId="165" fontId="0" fillId="0" borderId="0" xfId="0" applyNumberFormat="1"/>
    <xf numFmtId="166" fontId="0" fillId="0" borderId="0" xfId="0" applyNumberFormat="1"/>
    <xf numFmtId="8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0" fillId="2" borderId="0" xfId="0" applyFill="1"/>
    <xf numFmtId="14" fontId="0" fillId="0" borderId="0" xfId="0" applyNumberFormat="1"/>
    <xf numFmtId="3" fontId="0" fillId="0" borderId="0" xfId="0" applyNumberFormat="1"/>
    <xf numFmtId="49" fontId="2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164" fontId="3" fillId="2" borderId="1" xfId="0" applyNumberFormat="1" applyFont="1" applyFill="1" applyBorder="1"/>
    <xf numFmtId="164" fontId="3" fillId="2" borderId="7" xfId="0" applyNumberFormat="1" applyFont="1" applyFill="1" applyBorder="1"/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164" fontId="2" fillId="2" borderId="4" xfId="0" applyNumberFormat="1" applyFont="1" applyFill="1" applyBorder="1"/>
    <xf numFmtId="167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9D89-DDE0-47DE-99F1-928E76158AC2}">
  <sheetPr>
    <pageSetUpPr fitToPage="1"/>
  </sheetPr>
  <dimension ref="A1:S83"/>
  <sheetViews>
    <sheetView tabSelected="1" topLeftCell="A50" workbookViewId="0">
      <selection activeCell="P78" sqref="P78"/>
    </sheetView>
  </sheetViews>
  <sheetFormatPr defaultRowHeight="15" x14ac:dyDescent="0.25"/>
  <cols>
    <col min="1" max="6" width="3" style="5" customWidth="1"/>
    <col min="7" max="7" width="28.5703125" style="5" customWidth="1"/>
    <col min="8" max="8" width="2.28515625" customWidth="1"/>
    <col min="9" max="9" width="15.7109375" customWidth="1"/>
    <col min="10" max="10" width="2.28515625" customWidth="1"/>
    <col min="11" max="11" width="17.5703125" bestFit="1" customWidth="1"/>
    <col min="12" max="12" width="2.28515625" customWidth="1"/>
    <col min="13" max="13" width="19.42578125" bestFit="1" customWidth="1"/>
    <col min="14" max="14" width="8.85546875" customWidth="1"/>
    <col min="17" max="17" width="23.5703125" bestFit="1" customWidth="1"/>
    <col min="18" max="18" width="16.140625" customWidth="1"/>
    <col min="19" max="19" width="10.85546875" bestFit="1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1"/>
      <c r="H1" s="10"/>
      <c r="I1" s="9"/>
      <c r="J1" s="9"/>
      <c r="K1" s="9"/>
      <c r="L1" s="9"/>
      <c r="M1" s="9"/>
    </row>
    <row r="2" spans="1:19" s="7" customFormat="1" ht="16.5" thickTop="1" thickBot="1" x14ac:dyDescent="0.3">
      <c r="A2" s="8"/>
      <c r="B2" s="8"/>
      <c r="C2" s="8"/>
      <c r="D2" s="8"/>
      <c r="E2" s="8"/>
      <c r="F2" s="8"/>
      <c r="G2" s="8"/>
      <c r="H2" s="6"/>
      <c r="I2" s="11" t="s">
        <v>0</v>
      </c>
      <c r="J2" s="6"/>
      <c r="K2" s="11" t="s">
        <v>1</v>
      </c>
      <c r="L2" s="6"/>
      <c r="M2" s="11" t="s">
        <v>167</v>
      </c>
    </row>
    <row r="3" spans="1:19" ht="15.75" thickTop="1" x14ac:dyDescent="0.25">
      <c r="A3" s="1"/>
      <c r="B3" s="1" t="s">
        <v>3</v>
      </c>
      <c r="C3" s="1"/>
      <c r="D3" s="1"/>
      <c r="E3" s="1"/>
      <c r="F3" s="1"/>
      <c r="G3" s="1"/>
      <c r="H3" s="2"/>
      <c r="I3" s="3"/>
      <c r="J3" s="2"/>
      <c r="K3" s="3"/>
      <c r="L3" s="2"/>
      <c r="M3" s="3"/>
      <c r="Q3" s="24"/>
      <c r="S3" s="20"/>
    </row>
    <row r="4" spans="1:19" x14ac:dyDescent="0.25">
      <c r="A4" s="1"/>
      <c r="B4" s="1"/>
      <c r="C4" s="1"/>
      <c r="D4" s="1" t="s">
        <v>4</v>
      </c>
      <c r="E4" s="1"/>
      <c r="F4" s="1"/>
      <c r="G4" s="1"/>
      <c r="H4" s="2"/>
      <c r="I4" s="3"/>
      <c r="J4" s="2"/>
      <c r="K4" s="3"/>
      <c r="L4" s="2"/>
      <c r="M4" s="3"/>
      <c r="Q4" s="24"/>
      <c r="S4" s="20"/>
    </row>
    <row r="5" spans="1:19" x14ac:dyDescent="0.25">
      <c r="A5" s="1"/>
      <c r="B5" s="1"/>
      <c r="C5" s="1"/>
      <c r="D5" s="1"/>
      <c r="E5" s="1" t="s">
        <v>5</v>
      </c>
      <c r="F5" s="1"/>
      <c r="G5" s="1"/>
      <c r="H5" s="2"/>
      <c r="I5" s="3">
        <v>4286.0600000000004</v>
      </c>
      <c r="J5" s="2"/>
      <c r="K5" s="3">
        <v>15642.67</v>
      </c>
      <c r="L5" s="2"/>
      <c r="M5" s="3">
        <v>26180</v>
      </c>
      <c r="N5" t="s">
        <v>169</v>
      </c>
      <c r="Q5" s="24"/>
      <c r="S5" s="20"/>
    </row>
    <row r="6" spans="1:19" x14ac:dyDescent="0.25">
      <c r="A6" s="1"/>
      <c r="B6" s="1"/>
      <c r="C6" s="1"/>
      <c r="D6" s="1"/>
      <c r="E6" s="1" t="s">
        <v>7</v>
      </c>
      <c r="F6" s="1"/>
      <c r="G6" s="1"/>
      <c r="H6" s="2"/>
      <c r="I6" s="3"/>
      <c r="J6" s="2"/>
      <c r="K6" s="3"/>
      <c r="L6" s="2"/>
      <c r="M6" s="3">
        <v>0</v>
      </c>
      <c r="Q6" s="24"/>
      <c r="S6" s="20"/>
    </row>
    <row r="7" spans="1:19" x14ac:dyDescent="0.25">
      <c r="A7" s="1"/>
      <c r="B7" s="1"/>
      <c r="C7" s="1"/>
      <c r="D7" s="1"/>
      <c r="E7" s="1" t="s">
        <v>9</v>
      </c>
      <c r="F7" s="1"/>
      <c r="G7" s="1"/>
      <c r="H7" s="2"/>
      <c r="I7" s="3"/>
      <c r="J7" s="2"/>
      <c r="K7" s="3"/>
      <c r="L7" s="2"/>
      <c r="M7" s="3"/>
      <c r="Q7" s="24"/>
      <c r="S7" s="20"/>
    </row>
    <row r="8" spans="1:19" x14ac:dyDescent="0.25">
      <c r="A8" s="1"/>
      <c r="B8" s="1"/>
      <c r="C8" s="1"/>
      <c r="D8" s="1"/>
      <c r="E8" s="1"/>
      <c r="F8" s="1" t="s">
        <v>10</v>
      </c>
      <c r="G8" s="1"/>
      <c r="H8" s="2"/>
      <c r="I8" s="3"/>
      <c r="J8" s="2"/>
      <c r="K8" s="3"/>
      <c r="L8" s="2"/>
      <c r="M8" s="3"/>
      <c r="Q8" s="24"/>
      <c r="R8" t="s">
        <v>157</v>
      </c>
      <c r="S8" s="20"/>
    </row>
    <row r="9" spans="1:19" x14ac:dyDescent="0.25">
      <c r="A9" s="1"/>
      <c r="B9" s="1"/>
      <c r="C9" s="1"/>
      <c r="D9" s="1"/>
      <c r="E9" s="1"/>
      <c r="F9" s="1"/>
      <c r="G9" s="1" t="s">
        <v>11</v>
      </c>
      <c r="H9" s="2"/>
      <c r="I9" s="3">
        <v>758</v>
      </c>
      <c r="J9" s="2"/>
      <c r="K9" s="3">
        <v>5443</v>
      </c>
      <c r="L9" s="2"/>
      <c r="M9" s="3">
        <v>10000</v>
      </c>
      <c r="N9">
        <v>36</v>
      </c>
      <c r="O9">
        <v>8</v>
      </c>
      <c r="P9" t="s">
        <v>153</v>
      </c>
      <c r="Q9" s="24" t="s">
        <v>154</v>
      </c>
      <c r="R9">
        <f>40*30</f>
        <v>1200</v>
      </c>
      <c r="S9">
        <f>R9*6</f>
        <v>7200</v>
      </c>
    </row>
    <row r="10" spans="1:19" x14ac:dyDescent="0.25">
      <c r="A10" s="1"/>
      <c r="B10" s="1"/>
      <c r="C10" s="1"/>
      <c r="D10" s="1"/>
      <c r="E10" s="1"/>
      <c r="F10" s="1" t="s">
        <v>13</v>
      </c>
      <c r="G10" s="1"/>
      <c r="H10" s="2"/>
      <c r="I10" s="3"/>
      <c r="J10" s="2"/>
      <c r="K10" s="3"/>
      <c r="L10" s="2"/>
      <c r="M10" s="3">
        <v>9600</v>
      </c>
      <c r="Q10" t="s">
        <v>155</v>
      </c>
      <c r="R10">
        <f>65*10</f>
        <v>650</v>
      </c>
      <c r="S10" s="20">
        <f>R10*6</f>
        <v>3900</v>
      </c>
    </row>
    <row r="11" spans="1:19" x14ac:dyDescent="0.25">
      <c r="A11" s="1"/>
      <c r="B11" s="1"/>
      <c r="C11" s="1"/>
      <c r="D11" s="1"/>
      <c r="E11" s="1"/>
      <c r="F11" s="1" t="s">
        <v>14</v>
      </c>
      <c r="G11" s="1"/>
      <c r="H11" s="2"/>
      <c r="I11" s="3">
        <v>50</v>
      </c>
      <c r="J11" s="2"/>
      <c r="K11" s="3">
        <v>2150</v>
      </c>
      <c r="L11" s="2"/>
      <c r="M11" s="3">
        <v>2000</v>
      </c>
      <c r="Q11" s="20" t="s">
        <v>156</v>
      </c>
      <c r="R11">
        <f>36*45</f>
        <v>1620</v>
      </c>
      <c r="S11" s="20">
        <f>R11*2</f>
        <v>3240</v>
      </c>
    </row>
    <row r="12" spans="1:19" x14ac:dyDescent="0.25">
      <c r="A12" s="1"/>
      <c r="B12" s="1"/>
      <c r="C12" s="1"/>
      <c r="D12" s="1"/>
      <c r="E12" s="1"/>
      <c r="F12" s="1" t="s">
        <v>15</v>
      </c>
      <c r="G12" s="1"/>
      <c r="H12" s="2"/>
      <c r="I12" s="3">
        <v>500</v>
      </c>
      <c r="J12" s="2"/>
      <c r="K12" s="3">
        <v>600</v>
      </c>
      <c r="L12" s="2"/>
      <c r="M12" s="3"/>
      <c r="Q12" t="s">
        <v>158</v>
      </c>
      <c r="R12">
        <f>75*5</f>
        <v>375</v>
      </c>
      <c r="S12" s="20">
        <f>R12*2</f>
        <v>750</v>
      </c>
    </row>
    <row r="13" spans="1:19" x14ac:dyDescent="0.25">
      <c r="A13" s="1"/>
      <c r="B13" s="1"/>
      <c r="C13" s="1"/>
      <c r="D13" s="1"/>
      <c r="E13" s="1"/>
      <c r="F13" s="1"/>
      <c r="G13" s="1" t="s">
        <v>16</v>
      </c>
      <c r="H13" s="2"/>
      <c r="I13" s="3"/>
      <c r="J13" s="2"/>
      <c r="K13" s="3">
        <v>2000</v>
      </c>
      <c r="L13" s="2"/>
      <c r="M13" s="3">
        <v>9000</v>
      </c>
      <c r="N13">
        <v>100</v>
      </c>
      <c r="O13" t="s">
        <v>163</v>
      </c>
      <c r="Q13" s="24"/>
      <c r="S13" s="20"/>
    </row>
    <row r="14" spans="1:19" x14ac:dyDescent="0.25">
      <c r="A14" s="1"/>
      <c r="B14" s="1"/>
      <c r="C14" s="1"/>
      <c r="D14" s="1"/>
      <c r="E14" s="1"/>
      <c r="F14" s="1"/>
      <c r="G14" s="1" t="s">
        <v>17</v>
      </c>
      <c r="H14" s="2"/>
      <c r="I14" s="3"/>
      <c r="J14" s="2"/>
      <c r="K14" s="3">
        <v>2000</v>
      </c>
      <c r="L14" s="2"/>
      <c r="M14" s="3">
        <v>9000</v>
      </c>
      <c r="S14" s="20">
        <f>SUM(S9:S12)</f>
        <v>15090</v>
      </c>
    </row>
    <row r="15" spans="1:19" ht="27.75" customHeight="1" thickBot="1" x14ac:dyDescent="0.3">
      <c r="A15" s="1"/>
      <c r="B15" s="1"/>
      <c r="C15" s="1"/>
      <c r="D15" s="1"/>
      <c r="E15" s="1"/>
      <c r="F15" s="1"/>
      <c r="G15" s="17" t="s">
        <v>18</v>
      </c>
      <c r="H15" s="2"/>
      <c r="I15" s="4"/>
      <c r="J15" s="2"/>
      <c r="K15" s="4"/>
      <c r="L15" s="2"/>
      <c r="M15" s="4">
        <v>1000</v>
      </c>
      <c r="S15" s="20"/>
    </row>
    <row r="16" spans="1:19" x14ac:dyDescent="0.25">
      <c r="A16" s="1"/>
      <c r="B16" s="1"/>
      <c r="C16" s="1"/>
      <c r="D16" s="1"/>
      <c r="E16" s="1"/>
      <c r="F16" s="1" t="s">
        <v>19</v>
      </c>
      <c r="G16" s="1"/>
      <c r="H16" s="2"/>
      <c r="I16" s="3">
        <f>SUM(I13:I15)</f>
        <v>0</v>
      </c>
      <c r="J16" s="2"/>
      <c r="K16" s="3">
        <f>SUM(K12:K15)</f>
        <v>4600</v>
      </c>
      <c r="L16" s="2"/>
      <c r="M16" s="3">
        <f>SUM(M13:M15)</f>
        <v>19000</v>
      </c>
    </row>
    <row r="17" spans="1:17" ht="15.75" thickBot="1" x14ac:dyDescent="0.3">
      <c r="A17" s="1"/>
      <c r="B17" s="1"/>
      <c r="C17" s="1"/>
      <c r="D17" s="1"/>
      <c r="E17" s="1"/>
      <c r="F17" s="1" t="s">
        <v>20</v>
      </c>
      <c r="G17" s="1"/>
      <c r="H17" s="2"/>
      <c r="I17" s="4">
        <v>0</v>
      </c>
      <c r="J17" s="2"/>
      <c r="K17" s="4">
        <v>0</v>
      </c>
      <c r="L17" s="2"/>
      <c r="M17" s="4">
        <v>0</v>
      </c>
    </row>
    <row r="18" spans="1:17" x14ac:dyDescent="0.25">
      <c r="A18" s="1"/>
      <c r="B18" s="1"/>
      <c r="C18" s="1"/>
      <c r="D18" s="1"/>
      <c r="E18" s="1" t="s">
        <v>22</v>
      </c>
      <c r="F18" s="1"/>
      <c r="G18" s="1"/>
      <c r="H18" s="2"/>
      <c r="I18" s="3">
        <v>1308</v>
      </c>
      <c r="J18" s="2"/>
      <c r="K18" s="3">
        <f>K16+K11+K9</f>
        <v>12193</v>
      </c>
      <c r="L18" s="2"/>
      <c r="M18" s="3">
        <f>SUM(M5:M15,M17)</f>
        <v>66780</v>
      </c>
    </row>
    <row r="19" spans="1:17" x14ac:dyDescent="0.25">
      <c r="A19" s="1"/>
      <c r="B19" s="1"/>
      <c r="C19" s="1"/>
      <c r="D19" s="1"/>
      <c r="E19" s="1" t="s">
        <v>23</v>
      </c>
      <c r="F19" s="1"/>
      <c r="G19" s="1"/>
      <c r="H19" s="16"/>
      <c r="I19" s="15"/>
      <c r="J19" s="16"/>
      <c r="K19" s="15"/>
      <c r="L19" s="16"/>
      <c r="M19" s="15"/>
    </row>
    <row r="20" spans="1:17" x14ac:dyDescent="0.25">
      <c r="A20" s="1"/>
      <c r="B20" s="1"/>
      <c r="C20" s="1"/>
      <c r="D20" s="1"/>
      <c r="E20" s="1" t="s">
        <v>25</v>
      </c>
      <c r="F20" s="1"/>
      <c r="G20" s="1"/>
      <c r="H20" s="2"/>
      <c r="I20" s="3"/>
      <c r="J20" s="2"/>
      <c r="K20" s="3"/>
      <c r="L20" s="2"/>
      <c r="M20" s="3"/>
    </row>
    <row r="21" spans="1:17" x14ac:dyDescent="0.25">
      <c r="A21" s="1"/>
      <c r="B21" s="1"/>
      <c r="C21" s="1"/>
      <c r="D21" s="1"/>
      <c r="E21" s="1"/>
      <c r="F21" s="1"/>
      <c r="G21" s="1" t="s">
        <v>151</v>
      </c>
      <c r="H21" s="2"/>
      <c r="I21" s="3"/>
      <c r="J21" s="2"/>
      <c r="K21" s="3"/>
      <c r="L21" s="2"/>
      <c r="M21" s="3">
        <f>N21*O21</f>
        <v>0</v>
      </c>
      <c r="N21" s="25">
        <v>10000</v>
      </c>
      <c r="O21">
        <v>0</v>
      </c>
    </row>
    <row r="22" spans="1:17" x14ac:dyDescent="0.25">
      <c r="A22" s="1"/>
      <c r="B22" s="1"/>
      <c r="C22" s="1"/>
      <c r="D22" s="1"/>
      <c r="E22" s="1"/>
      <c r="F22" s="1" t="s">
        <v>26</v>
      </c>
      <c r="G22" s="1"/>
      <c r="H22" s="2"/>
      <c r="I22" s="3"/>
      <c r="J22" s="2"/>
      <c r="K22" s="3">
        <v>16500</v>
      </c>
      <c r="L22" s="2"/>
      <c r="M22" s="3">
        <v>27500</v>
      </c>
    </row>
    <row r="23" spans="1:17" x14ac:dyDescent="0.25">
      <c r="A23" s="1"/>
      <c r="B23" s="1"/>
      <c r="C23" s="1"/>
      <c r="D23" s="1"/>
      <c r="E23" s="1"/>
      <c r="F23" s="1" t="s">
        <v>170</v>
      </c>
      <c r="G23" s="1"/>
      <c r="H23" s="2"/>
      <c r="I23" s="3">
        <v>1340</v>
      </c>
      <c r="J23" s="2"/>
      <c r="K23" s="3">
        <v>13190</v>
      </c>
      <c r="L23" s="2"/>
      <c r="M23" s="3">
        <v>0</v>
      </c>
      <c r="N23">
        <v>5500</v>
      </c>
      <c r="O23">
        <v>5</v>
      </c>
    </row>
    <row r="24" spans="1:17" x14ac:dyDescent="0.25">
      <c r="A24" s="1"/>
      <c r="B24" s="1"/>
      <c r="C24" s="1"/>
      <c r="D24" s="1"/>
      <c r="E24" s="1"/>
      <c r="F24" s="1" t="s">
        <v>27</v>
      </c>
      <c r="G24" s="1"/>
      <c r="H24" s="2"/>
      <c r="I24" s="3"/>
      <c r="J24" s="2"/>
      <c r="K24" s="3">
        <v>5040</v>
      </c>
      <c r="L24" s="2"/>
      <c r="M24" s="3">
        <f>N24*O24</f>
        <v>28000</v>
      </c>
      <c r="N24">
        <v>4000</v>
      </c>
      <c r="O24">
        <v>7</v>
      </c>
    </row>
    <row r="25" spans="1:17" x14ac:dyDescent="0.25">
      <c r="A25" s="1"/>
      <c r="B25" s="1"/>
      <c r="C25" s="1"/>
      <c r="D25" s="1"/>
      <c r="E25" s="1"/>
      <c r="F25" s="1" t="s">
        <v>28</v>
      </c>
      <c r="G25" s="1"/>
      <c r="H25" s="2"/>
      <c r="I25" s="3"/>
      <c r="J25" s="2"/>
      <c r="K25" s="3">
        <v>2500</v>
      </c>
      <c r="L25" s="2"/>
      <c r="M25" s="3">
        <f t="shared" ref="M25:M32" si="0">N25*O25</f>
        <v>5000</v>
      </c>
      <c r="N25">
        <v>2500</v>
      </c>
      <c r="O25">
        <v>2</v>
      </c>
    </row>
    <row r="26" spans="1:17" x14ac:dyDescent="0.25">
      <c r="A26" s="1"/>
      <c r="B26" s="1"/>
      <c r="C26" s="1"/>
      <c r="D26" s="1"/>
      <c r="E26" s="1"/>
      <c r="F26" s="1" t="s">
        <v>29</v>
      </c>
      <c r="G26" s="1"/>
      <c r="H26" s="2"/>
      <c r="I26" s="3"/>
      <c r="J26" s="2"/>
      <c r="K26" s="3"/>
      <c r="L26" s="2"/>
      <c r="M26" s="3">
        <f t="shared" si="0"/>
        <v>0</v>
      </c>
    </row>
    <row r="27" spans="1:17" x14ac:dyDescent="0.25">
      <c r="A27" s="1"/>
      <c r="B27" s="1"/>
      <c r="C27" s="1"/>
      <c r="D27" s="1"/>
      <c r="E27" s="1"/>
      <c r="F27" s="1" t="s">
        <v>30</v>
      </c>
      <c r="G27" s="1"/>
      <c r="H27" s="2"/>
      <c r="I27" s="3"/>
      <c r="J27" s="2"/>
      <c r="K27" s="3">
        <v>1250</v>
      </c>
      <c r="L27" s="2"/>
      <c r="M27" s="3">
        <f t="shared" si="0"/>
        <v>3750</v>
      </c>
      <c r="N27">
        <v>1250</v>
      </c>
      <c r="O27">
        <v>3</v>
      </c>
    </row>
    <row r="28" spans="1:17" x14ac:dyDescent="0.25">
      <c r="A28" s="1"/>
      <c r="B28" s="1"/>
      <c r="C28" s="1"/>
      <c r="D28" s="1"/>
      <c r="E28" s="1"/>
      <c r="F28" s="1" t="s">
        <v>31</v>
      </c>
      <c r="G28" s="1"/>
      <c r="H28" s="2"/>
      <c r="I28" s="3"/>
      <c r="J28" s="2"/>
      <c r="K28" s="3">
        <v>4000</v>
      </c>
      <c r="L28" s="2"/>
      <c r="M28" s="3">
        <f t="shared" si="0"/>
        <v>0</v>
      </c>
      <c r="Q28" t="s">
        <v>161</v>
      </c>
    </row>
    <row r="29" spans="1:17" x14ac:dyDescent="0.25">
      <c r="B29" s="1"/>
      <c r="C29" s="1"/>
      <c r="D29" s="1"/>
      <c r="E29" s="1"/>
      <c r="F29" s="1" t="s">
        <v>32</v>
      </c>
      <c r="G29" s="1"/>
      <c r="H29" s="2"/>
      <c r="I29" s="3"/>
      <c r="J29" s="2"/>
      <c r="K29" s="3"/>
      <c r="L29" s="2"/>
      <c r="M29" s="3">
        <f t="shared" si="0"/>
        <v>0</v>
      </c>
    </row>
    <row r="30" spans="1:17" x14ac:dyDescent="0.25">
      <c r="A30" s="1"/>
      <c r="B30" s="1"/>
      <c r="C30" s="1"/>
      <c r="D30" s="1"/>
      <c r="E30" s="1"/>
      <c r="F30" s="1" t="s">
        <v>33</v>
      </c>
      <c r="G30" s="1"/>
      <c r="H30" s="2"/>
      <c r="I30" s="3"/>
      <c r="J30" s="2"/>
      <c r="K30" s="3">
        <v>2000</v>
      </c>
      <c r="L30" s="2"/>
      <c r="M30" s="3">
        <f t="shared" si="0"/>
        <v>2500</v>
      </c>
      <c r="N30">
        <v>500</v>
      </c>
      <c r="O30">
        <v>5</v>
      </c>
    </row>
    <row r="31" spans="1:17" x14ac:dyDescent="0.25">
      <c r="A31" s="1"/>
      <c r="B31" s="1"/>
      <c r="C31" s="1"/>
      <c r="D31" s="1"/>
      <c r="E31" s="1"/>
      <c r="F31" s="1"/>
      <c r="G31" s="1" t="s">
        <v>152</v>
      </c>
      <c r="H31" s="2"/>
      <c r="I31" s="3"/>
      <c r="J31" s="2"/>
      <c r="K31" s="3"/>
      <c r="L31" s="2"/>
      <c r="M31" s="3">
        <f t="shared" si="0"/>
        <v>1000</v>
      </c>
      <c r="N31">
        <v>200</v>
      </c>
      <c r="O31">
        <v>5</v>
      </c>
    </row>
    <row r="32" spans="1:17" x14ac:dyDescent="0.25">
      <c r="A32" s="1"/>
      <c r="B32" s="1"/>
      <c r="C32" s="1"/>
      <c r="D32" s="1"/>
      <c r="E32" s="1"/>
      <c r="F32" s="1" t="s">
        <v>34</v>
      </c>
      <c r="G32" s="1"/>
      <c r="H32" s="2"/>
      <c r="I32" s="3"/>
      <c r="J32" s="2"/>
      <c r="K32" s="3">
        <v>1134</v>
      </c>
      <c r="L32" s="2"/>
      <c r="M32" s="3">
        <f t="shared" si="0"/>
        <v>4000</v>
      </c>
      <c r="N32">
        <v>500</v>
      </c>
      <c r="O32">
        <v>8</v>
      </c>
    </row>
    <row r="33" spans="1:15" x14ac:dyDescent="0.25">
      <c r="A33" s="1"/>
      <c r="B33" s="1"/>
      <c r="C33" s="1"/>
      <c r="D33" s="1"/>
      <c r="E33" s="1"/>
      <c r="F33" s="1" t="s">
        <v>35</v>
      </c>
      <c r="G33" s="1"/>
      <c r="H33" s="2"/>
      <c r="I33" s="3"/>
      <c r="J33" s="2"/>
      <c r="K33" s="3"/>
      <c r="L33" s="2"/>
      <c r="M33" s="3"/>
      <c r="O33" t="s">
        <v>73</v>
      </c>
    </row>
    <row r="34" spans="1:15" x14ac:dyDescent="0.25">
      <c r="F34" s="5" t="s">
        <v>165</v>
      </c>
      <c r="M34" s="3">
        <v>7000</v>
      </c>
      <c r="N34">
        <v>1000</v>
      </c>
      <c r="O34">
        <v>7</v>
      </c>
    </row>
    <row r="35" spans="1:15" x14ac:dyDescent="0.25">
      <c r="F35" s="5" t="s">
        <v>174</v>
      </c>
      <c r="I35">
        <v>300</v>
      </c>
      <c r="K35">
        <v>300</v>
      </c>
    </row>
    <row r="36" spans="1:15" ht="15.75" thickBot="1" x14ac:dyDescent="0.3">
      <c r="A36" s="1"/>
      <c r="B36" s="1"/>
      <c r="C36" s="1"/>
      <c r="D36" s="1"/>
      <c r="E36" s="1"/>
      <c r="F36" s="1"/>
      <c r="G36" s="1"/>
      <c r="H36" s="2"/>
      <c r="I36" s="3"/>
      <c r="J36" s="2"/>
      <c r="K36" s="3"/>
      <c r="L36" s="2"/>
      <c r="M36" s="3"/>
    </row>
    <row r="37" spans="1:15" ht="15.75" thickBot="1" x14ac:dyDescent="0.3">
      <c r="A37" s="1"/>
      <c r="B37" s="1"/>
      <c r="C37" s="1"/>
      <c r="D37" s="1"/>
      <c r="E37" s="1" t="s">
        <v>36</v>
      </c>
      <c r="F37" s="1"/>
      <c r="G37" s="1"/>
      <c r="H37" s="2"/>
      <c r="I37" s="13">
        <v>1640</v>
      </c>
      <c r="J37" s="2"/>
      <c r="K37" s="13">
        <f>ROUND(SUM(K20:K35),5)</f>
        <v>45914</v>
      </c>
      <c r="L37" s="2"/>
      <c r="M37" s="13">
        <f>SUM(M21:M34)</f>
        <v>78750</v>
      </c>
    </row>
    <row r="38" spans="1:15" ht="15.75" thickBot="1" x14ac:dyDescent="0.3">
      <c r="A38" s="1"/>
      <c r="B38" s="1"/>
      <c r="C38" s="1"/>
      <c r="D38" s="1" t="s">
        <v>37</v>
      </c>
      <c r="E38" s="1"/>
      <c r="F38" s="1"/>
      <c r="G38" s="1"/>
      <c r="H38" s="2"/>
      <c r="I38" s="14">
        <f>ROUND(SUM(I4:I6)+SUM(I18:I19)+I37,5)</f>
        <v>7234.06</v>
      </c>
      <c r="J38" s="2"/>
      <c r="K38" s="14">
        <f>ROUND(SUM(K4:K6)+SUM(K18:K19)+K37,5)</f>
        <v>73749.67</v>
      </c>
      <c r="L38" s="2"/>
      <c r="M38" s="14">
        <f>SUM(M18+M37)</f>
        <v>145530</v>
      </c>
    </row>
    <row r="39" spans="1:15" x14ac:dyDescent="0.25">
      <c r="A39" s="1"/>
      <c r="B39" s="1"/>
      <c r="C39" s="1" t="s">
        <v>38</v>
      </c>
      <c r="D39" s="1"/>
      <c r="E39" s="1"/>
      <c r="F39" s="1"/>
      <c r="G39" s="1"/>
      <c r="H39" s="2"/>
      <c r="I39" s="3">
        <f>I38</f>
        <v>7234.06</v>
      </c>
      <c r="J39" s="2"/>
      <c r="K39" s="3">
        <f>K38</f>
        <v>73749.67</v>
      </c>
      <c r="L39" s="2"/>
      <c r="M39" s="3">
        <f>M38</f>
        <v>145530</v>
      </c>
    </row>
    <row r="40" spans="1:15" x14ac:dyDescent="0.25">
      <c r="A40" s="1"/>
      <c r="B40" s="1"/>
      <c r="C40" s="1"/>
      <c r="D40" s="1" t="s">
        <v>39</v>
      </c>
      <c r="E40" s="1"/>
      <c r="F40" s="1"/>
      <c r="G40" s="1"/>
      <c r="H40" s="2"/>
      <c r="I40" s="3"/>
      <c r="J40" s="2"/>
      <c r="K40" s="3"/>
      <c r="L40" s="2"/>
      <c r="M40" s="3"/>
    </row>
    <row r="41" spans="1:15" x14ac:dyDescent="0.25">
      <c r="A41" s="1"/>
      <c r="B41" s="1"/>
      <c r="C41" s="1"/>
      <c r="D41" s="1"/>
      <c r="E41" s="1" t="s">
        <v>40</v>
      </c>
      <c r="F41" s="1"/>
      <c r="G41" s="1"/>
      <c r="H41" s="2"/>
      <c r="I41" s="3"/>
      <c r="J41" s="2"/>
      <c r="K41" s="3">
        <v>7537.66</v>
      </c>
      <c r="L41" s="2"/>
      <c r="M41" s="3">
        <v>2300</v>
      </c>
    </row>
    <row r="42" spans="1:15" x14ac:dyDescent="0.25">
      <c r="A42" s="1"/>
      <c r="B42" s="1"/>
      <c r="C42" s="1"/>
      <c r="D42" s="1"/>
      <c r="E42" s="1" t="s">
        <v>41</v>
      </c>
      <c r="F42" s="1"/>
      <c r="G42" s="1"/>
      <c r="H42" s="2"/>
      <c r="I42" s="3"/>
      <c r="J42" s="2"/>
      <c r="K42" s="3">
        <v>5570.43</v>
      </c>
      <c r="L42" s="2"/>
      <c r="M42" s="3">
        <v>9000</v>
      </c>
    </row>
    <row r="43" spans="1:15" x14ac:dyDescent="0.25">
      <c r="A43" s="1"/>
      <c r="B43" s="1"/>
      <c r="C43" s="1"/>
      <c r="D43" s="1"/>
      <c r="E43" s="1" t="s">
        <v>42</v>
      </c>
      <c r="F43" s="1"/>
      <c r="G43" s="1"/>
      <c r="H43" s="2"/>
      <c r="I43" s="3"/>
      <c r="J43" s="2"/>
      <c r="K43" s="3"/>
      <c r="L43" s="2"/>
      <c r="M43" s="3">
        <v>1000</v>
      </c>
    </row>
    <row r="44" spans="1:15" x14ac:dyDescent="0.25">
      <c r="A44" s="1"/>
      <c r="B44" s="1"/>
      <c r="C44" s="1"/>
      <c r="D44" s="1"/>
      <c r="E44" s="1" t="s">
        <v>43</v>
      </c>
      <c r="F44" s="1"/>
      <c r="G44" s="1"/>
      <c r="H44" s="2"/>
      <c r="I44" s="3"/>
      <c r="J44" s="2"/>
      <c r="K44" s="3"/>
      <c r="L44" s="2"/>
      <c r="M44" s="3">
        <v>500</v>
      </c>
    </row>
    <row r="45" spans="1:15" x14ac:dyDescent="0.25">
      <c r="A45" s="1"/>
      <c r="B45" s="1"/>
      <c r="C45" s="1"/>
      <c r="D45" s="1"/>
      <c r="E45" s="1" t="s">
        <v>44</v>
      </c>
      <c r="F45" s="1"/>
      <c r="G45" s="1"/>
      <c r="H45" s="2"/>
      <c r="I45" s="3"/>
      <c r="J45" s="2"/>
      <c r="K45" s="3"/>
      <c r="L45" s="2"/>
      <c r="M45" s="3">
        <v>300</v>
      </c>
    </row>
    <row r="46" spans="1:15" x14ac:dyDescent="0.25">
      <c r="A46" s="1"/>
      <c r="B46" s="1"/>
      <c r="C46" s="1"/>
      <c r="D46" s="1"/>
      <c r="E46" s="1" t="s">
        <v>45</v>
      </c>
      <c r="F46" s="1"/>
      <c r="G46" s="1"/>
      <c r="H46" s="2"/>
      <c r="I46" s="3"/>
      <c r="J46" s="2"/>
      <c r="K46" s="3"/>
      <c r="L46" s="2"/>
      <c r="M46" s="3">
        <v>500</v>
      </c>
    </row>
    <row r="47" spans="1:15" x14ac:dyDescent="0.25">
      <c r="A47" s="1"/>
      <c r="B47" s="1"/>
      <c r="C47" s="1"/>
      <c r="D47" s="1"/>
      <c r="E47" s="1" t="s">
        <v>46</v>
      </c>
      <c r="F47" s="1"/>
      <c r="G47" s="1"/>
      <c r="H47" s="2"/>
      <c r="I47" s="3"/>
      <c r="J47" s="2"/>
      <c r="K47" s="3"/>
      <c r="L47" s="2"/>
      <c r="M47" s="3">
        <v>1000</v>
      </c>
    </row>
    <row r="48" spans="1:15" x14ac:dyDescent="0.25">
      <c r="A48" s="1"/>
      <c r="B48" s="1"/>
      <c r="C48" s="1"/>
      <c r="D48" s="1"/>
      <c r="E48" s="1" t="s">
        <v>47</v>
      </c>
      <c r="F48" s="1"/>
      <c r="G48" s="1"/>
      <c r="H48" s="2"/>
      <c r="I48" s="3"/>
      <c r="J48" s="2"/>
      <c r="K48" s="3"/>
      <c r="L48" s="2"/>
      <c r="M48" s="3">
        <v>0</v>
      </c>
    </row>
    <row r="49" spans="1:13" x14ac:dyDescent="0.25">
      <c r="A49" s="1"/>
      <c r="B49" s="1"/>
      <c r="C49" s="1"/>
      <c r="D49" s="1"/>
      <c r="E49" s="1" t="s">
        <v>48</v>
      </c>
      <c r="F49" s="1"/>
      <c r="G49" s="1"/>
      <c r="H49" s="2"/>
      <c r="I49" s="3">
        <v>3500</v>
      </c>
      <c r="J49" s="2"/>
      <c r="K49" s="3">
        <v>15250</v>
      </c>
      <c r="L49" s="2"/>
      <c r="M49" s="3">
        <v>18000</v>
      </c>
    </row>
    <row r="50" spans="1:13" x14ac:dyDescent="0.25">
      <c r="A50" s="1"/>
      <c r="B50" s="1"/>
      <c r="C50" s="1"/>
      <c r="D50" s="1"/>
      <c r="E50" s="1" t="s">
        <v>49</v>
      </c>
      <c r="F50" s="1"/>
      <c r="G50" s="1"/>
      <c r="H50" s="2"/>
      <c r="I50" s="3">
        <v>7500</v>
      </c>
      <c r="J50" s="2"/>
      <c r="K50" s="3">
        <v>33750</v>
      </c>
      <c r="L50" s="2"/>
      <c r="M50" s="3">
        <v>45000</v>
      </c>
    </row>
    <row r="51" spans="1:13" x14ac:dyDescent="0.25">
      <c r="A51" s="1"/>
      <c r="B51" s="1"/>
      <c r="C51" s="1"/>
      <c r="D51" s="1"/>
      <c r="E51" s="1" t="s">
        <v>50</v>
      </c>
      <c r="F51" s="1"/>
      <c r="G51" s="1"/>
      <c r="H51" s="2"/>
      <c r="I51" s="3"/>
      <c r="J51" s="2"/>
      <c r="K51" s="3">
        <v>4500</v>
      </c>
      <c r="L51" s="2"/>
      <c r="M51" s="3">
        <v>7800</v>
      </c>
    </row>
    <row r="52" spans="1:13" x14ac:dyDescent="0.25">
      <c r="A52" s="1"/>
      <c r="B52" s="1"/>
      <c r="C52" s="1"/>
      <c r="D52" s="1"/>
      <c r="E52" s="1" t="s">
        <v>51</v>
      </c>
      <c r="F52" s="1"/>
      <c r="G52" s="1"/>
      <c r="H52" s="2"/>
      <c r="I52" s="3"/>
      <c r="J52" s="2"/>
      <c r="K52" s="3">
        <v>353.06</v>
      </c>
      <c r="L52" s="2"/>
      <c r="M52" s="3">
        <v>6000</v>
      </c>
    </row>
    <row r="53" spans="1:13" x14ac:dyDescent="0.25">
      <c r="A53" s="1"/>
      <c r="B53" s="1"/>
      <c r="C53" s="1"/>
      <c r="D53" s="1"/>
      <c r="E53" s="1" t="s">
        <v>52</v>
      </c>
      <c r="F53" s="1"/>
      <c r="G53" s="1"/>
      <c r="H53" s="2"/>
      <c r="I53" s="3">
        <v>72.099999999999994</v>
      </c>
      <c r="J53" s="2"/>
      <c r="K53" s="3">
        <v>956</v>
      </c>
      <c r="L53" s="2"/>
      <c r="M53" s="3">
        <v>1300</v>
      </c>
    </row>
    <row r="54" spans="1:13" x14ac:dyDescent="0.25">
      <c r="A54" s="1"/>
      <c r="B54" s="1"/>
      <c r="C54" s="1"/>
      <c r="D54" s="1"/>
      <c r="E54" s="1" t="s">
        <v>53</v>
      </c>
      <c r="F54" s="1"/>
      <c r="G54" s="1"/>
      <c r="H54" s="2"/>
      <c r="I54" s="3"/>
      <c r="J54" s="2"/>
      <c r="K54" s="3">
        <v>128.26</v>
      </c>
      <c r="L54" s="2"/>
      <c r="M54" s="3">
        <v>500</v>
      </c>
    </row>
    <row r="55" spans="1:13" x14ac:dyDescent="0.25">
      <c r="A55" s="1"/>
      <c r="B55" s="1"/>
      <c r="C55" s="1"/>
      <c r="D55" s="1"/>
      <c r="E55" s="1" t="s">
        <v>54</v>
      </c>
      <c r="F55" s="1"/>
      <c r="G55" s="1"/>
      <c r="H55" s="2"/>
      <c r="I55" s="3"/>
      <c r="J55" s="2"/>
      <c r="K55" s="3">
        <v>700</v>
      </c>
      <c r="L55" s="2"/>
      <c r="M55" s="3">
        <v>700</v>
      </c>
    </row>
    <row r="56" spans="1:13" x14ac:dyDescent="0.25">
      <c r="A56" s="1"/>
      <c r="B56" s="1"/>
      <c r="C56" s="1"/>
      <c r="D56" s="1"/>
      <c r="E56" s="1" t="s">
        <v>55</v>
      </c>
      <c r="F56" s="1"/>
      <c r="G56" s="1"/>
      <c r="H56" s="2"/>
      <c r="I56" s="3"/>
      <c r="J56" s="2"/>
      <c r="K56" s="3">
        <v>182</v>
      </c>
      <c r="L56" s="2"/>
      <c r="M56" s="3">
        <v>600</v>
      </c>
    </row>
    <row r="57" spans="1:13" x14ac:dyDescent="0.25">
      <c r="A57" s="1"/>
      <c r="B57" s="1"/>
      <c r="C57" s="1"/>
      <c r="D57" s="1"/>
      <c r="E57" s="1" t="s">
        <v>56</v>
      </c>
      <c r="F57" s="1"/>
      <c r="G57" s="1"/>
      <c r="H57" s="2"/>
      <c r="I57" s="3"/>
      <c r="J57" s="2"/>
      <c r="K57" s="3"/>
      <c r="L57" s="2"/>
      <c r="M57" s="3"/>
    </row>
    <row r="58" spans="1:13" x14ac:dyDescent="0.25">
      <c r="A58" s="1"/>
      <c r="B58" s="1"/>
      <c r="C58" s="1"/>
      <c r="D58" s="1"/>
      <c r="E58" s="1"/>
      <c r="F58" s="1"/>
      <c r="G58" s="1" t="s">
        <v>57</v>
      </c>
      <c r="H58" s="2"/>
      <c r="I58" s="3"/>
      <c r="J58" s="2"/>
      <c r="K58" s="3"/>
      <c r="L58" s="2"/>
      <c r="M58" s="3">
        <v>0</v>
      </c>
    </row>
    <row r="59" spans="1:13" x14ac:dyDescent="0.25">
      <c r="A59" s="1"/>
      <c r="B59" s="1"/>
      <c r="C59" s="1"/>
      <c r="D59" s="1"/>
      <c r="E59" s="1"/>
      <c r="F59" s="1"/>
      <c r="G59" s="1" t="s">
        <v>58</v>
      </c>
      <c r="H59" s="2"/>
      <c r="I59" s="3"/>
      <c r="J59" s="2"/>
      <c r="K59" s="3"/>
      <c r="L59" s="2"/>
      <c r="M59" s="3">
        <v>1500</v>
      </c>
    </row>
    <row r="60" spans="1:13" x14ac:dyDescent="0.25">
      <c r="A60" s="1"/>
      <c r="B60" s="1"/>
      <c r="C60" s="1"/>
      <c r="D60" s="1"/>
      <c r="E60" s="1"/>
      <c r="F60" s="1"/>
      <c r="G60" s="1" t="s">
        <v>59</v>
      </c>
      <c r="H60" s="2"/>
      <c r="I60" s="3"/>
      <c r="J60" s="2"/>
      <c r="K60" s="3"/>
      <c r="L60" s="2"/>
      <c r="M60" s="3">
        <v>4000</v>
      </c>
    </row>
    <row r="61" spans="1:13" x14ac:dyDescent="0.25">
      <c r="A61" s="1"/>
      <c r="B61" s="1"/>
      <c r="C61" s="1"/>
      <c r="D61" s="1"/>
      <c r="E61" s="1"/>
      <c r="F61" s="1"/>
      <c r="G61" s="1" t="s">
        <v>60</v>
      </c>
      <c r="H61" s="2"/>
      <c r="I61" s="3"/>
      <c r="J61" s="2"/>
      <c r="K61" s="3"/>
      <c r="L61" s="2"/>
      <c r="M61" s="3">
        <v>4000</v>
      </c>
    </row>
    <row r="62" spans="1:13" x14ac:dyDescent="0.25">
      <c r="A62" s="1"/>
      <c r="B62" s="1"/>
      <c r="C62" s="1"/>
      <c r="D62" s="1"/>
      <c r="E62" s="1" t="s">
        <v>173</v>
      </c>
      <c r="F62" s="1"/>
      <c r="G62" s="1"/>
      <c r="H62" s="2"/>
      <c r="I62" s="3"/>
      <c r="J62" s="2"/>
      <c r="K62" s="3">
        <v>141.80000000000001</v>
      </c>
      <c r="L62" s="2"/>
      <c r="M62" s="3">
        <v>0</v>
      </c>
    </row>
    <row r="63" spans="1:13" x14ac:dyDescent="0.25">
      <c r="A63" s="1"/>
      <c r="B63" s="1"/>
      <c r="C63" s="1"/>
      <c r="D63" s="1"/>
      <c r="E63" s="1" t="s">
        <v>168</v>
      </c>
      <c r="F63" s="1"/>
      <c r="G63" s="1"/>
      <c r="H63" s="2"/>
      <c r="I63" s="3"/>
      <c r="J63" s="2"/>
      <c r="K63" s="3"/>
      <c r="L63" s="2"/>
      <c r="M63" s="3">
        <v>4500</v>
      </c>
    </row>
    <row r="64" spans="1:13" x14ac:dyDescent="0.25">
      <c r="A64" s="1"/>
      <c r="B64" s="1"/>
      <c r="C64" s="1"/>
      <c r="D64" s="1"/>
      <c r="E64" s="1" t="s">
        <v>159</v>
      </c>
      <c r="F64" s="1"/>
      <c r="G64" s="1"/>
      <c r="H64" s="2"/>
      <c r="I64" s="3"/>
      <c r="J64" s="2"/>
      <c r="K64" s="3"/>
      <c r="L64" s="2"/>
      <c r="M64" s="3">
        <v>2500</v>
      </c>
    </row>
    <row r="65" spans="1:18" x14ac:dyDescent="0.25">
      <c r="A65" s="1"/>
      <c r="B65" s="1"/>
      <c r="C65" s="1"/>
      <c r="D65" s="1"/>
      <c r="E65" s="1" t="s">
        <v>63</v>
      </c>
      <c r="F65" s="1"/>
      <c r="G65" s="1"/>
      <c r="H65" s="2"/>
      <c r="I65" s="3"/>
      <c r="J65" s="2"/>
      <c r="K65" s="3"/>
      <c r="L65" s="2"/>
      <c r="M65" s="3"/>
    </row>
    <row r="66" spans="1:18" x14ac:dyDescent="0.25">
      <c r="A66" s="1"/>
      <c r="B66" s="1"/>
      <c r="C66" s="1"/>
      <c r="D66" s="1"/>
      <c r="E66" s="1"/>
      <c r="F66" s="1" t="s">
        <v>64</v>
      </c>
      <c r="G66" s="1"/>
      <c r="H66" s="2"/>
      <c r="I66" s="3"/>
      <c r="J66" s="2"/>
      <c r="K66" s="3"/>
      <c r="L66" s="2"/>
      <c r="M66" s="3">
        <v>0</v>
      </c>
    </row>
    <row r="67" spans="1:18" x14ac:dyDescent="0.25">
      <c r="A67" s="1"/>
      <c r="B67" s="1"/>
      <c r="C67" s="1"/>
      <c r="D67" s="1"/>
      <c r="E67" s="1"/>
      <c r="F67" s="1" t="s">
        <v>65</v>
      </c>
      <c r="G67" s="1"/>
      <c r="H67" s="2"/>
      <c r="I67" s="3"/>
      <c r="J67" s="2"/>
      <c r="K67" s="3"/>
      <c r="L67" s="2"/>
      <c r="M67" s="3">
        <v>0</v>
      </c>
    </row>
    <row r="68" spans="1:18" x14ac:dyDescent="0.25">
      <c r="A68" s="1"/>
      <c r="B68" s="1"/>
      <c r="C68" s="1"/>
      <c r="D68" s="1"/>
      <c r="E68" s="1" t="s">
        <v>66</v>
      </c>
      <c r="F68" s="1"/>
      <c r="G68" s="1"/>
      <c r="H68" s="2"/>
      <c r="I68" s="3">
        <v>12</v>
      </c>
      <c r="J68" s="2"/>
      <c r="K68" s="3">
        <v>97.19</v>
      </c>
      <c r="L68" s="2"/>
      <c r="M68" s="3">
        <v>2400</v>
      </c>
    </row>
    <row r="69" spans="1:18" x14ac:dyDescent="0.25">
      <c r="A69" s="1"/>
      <c r="B69" s="1"/>
      <c r="C69" s="1"/>
      <c r="D69" s="1"/>
      <c r="E69" s="1" t="s">
        <v>171</v>
      </c>
      <c r="F69" s="1"/>
      <c r="G69" s="1"/>
      <c r="H69" s="2"/>
      <c r="I69" s="3">
        <v>565.64</v>
      </c>
      <c r="J69" s="2"/>
      <c r="K69" s="3">
        <v>4379.09</v>
      </c>
      <c r="L69" s="2"/>
      <c r="M69" s="3"/>
    </row>
    <row r="70" spans="1:18" x14ac:dyDescent="0.25">
      <c r="A70" s="1"/>
      <c r="B70" s="1"/>
      <c r="C70" s="1"/>
      <c r="D70" s="1"/>
      <c r="E70" s="1" t="s">
        <v>172</v>
      </c>
      <c r="F70" s="1"/>
      <c r="G70" s="1"/>
      <c r="H70" s="2"/>
      <c r="I70" s="3">
        <v>201.74</v>
      </c>
      <c r="J70" s="2"/>
      <c r="K70" s="3">
        <v>1793.59</v>
      </c>
      <c r="L70" s="2"/>
      <c r="M70" s="3"/>
    </row>
    <row r="71" spans="1:18" x14ac:dyDescent="0.25">
      <c r="A71" s="1"/>
      <c r="B71" s="1"/>
      <c r="C71" s="1"/>
      <c r="D71" s="1"/>
      <c r="E71" s="1" t="s">
        <v>67</v>
      </c>
      <c r="F71" s="1"/>
      <c r="G71" s="1"/>
      <c r="H71" s="2"/>
      <c r="I71" s="3"/>
      <c r="J71" s="2"/>
      <c r="K71" s="3"/>
      <c r="L71" s="2"/>
      <c r="M71" s="3">
        <v>180</v>
      </c>
    </row>
    <row r="72" spans="1:18" x14ac:dyDescent="0.25">
      <c r="A72" s="1"/>
      <c r="B72" s="1"/>
      <c r="C72" s="1"/>
      <c r="D72" s="1"/>
      <c r="E72" s="1" t="s">
        <v>68</v>
      </c>
      <c r="F72" s="1"/>
      <c r="G72" s="1"/>
      <c r="H72" s="2"/>
      <c r="I72" s="3"/>
      <c r="J72" s="2"/>
      <c r="K72" s="3"/>
      <c r="L72" s="2"/>
      <c r="M72" s="3"/>
    </row>
    <row r="73" spans="1:18" x14ac:dyDescent="0.25">
      <c r="A73" s="1"/>
      <c r="B73" s="1"/>
      <c r="C73" s="1"/>
      <c r="D73" s="1"/>
      <c r="E73" s="1" t="s">
        <v>69</v>
      </c>
      <c r="F73" s="1"/>
      <c r="G73" s="1"/>
      <c r="H73" s="2"/>
      <c r="I73" s="3"/>
      <c r="J73" s="2"/>
      <c r="K73" s="3"/>
      <c r="L73" s="2"/>
      <c r="M73" s="3">
        <v>2000</v>
      </c>
    </row>
    <row r="74" spans="1:18" s="5" customFormat="1" x14ac:dyDescent="0.25">
      <c r="A74" s="1"/>
      <c r="B74" s="1"/>
      <c r="C74" s="1"/>
      <c r="D74" s="1"/>
      <c r="E74" s="1" t="s">
        <v>70</v>
      </c>
      <c r="F74" s="1"/>
      <c r="G74" s="1"/>
      <c r="H74" s="2"/>
      <c r="I74" s="3"/>
      <c r="J74" s="2"/>
      <c r="K74" s="3"/>
      <c r="L74" s="2"/>
      <c r="M74" s="3">
        <v>2500</v>
      </c>
      <c r="N74"/>
      <c r="O74"/>
      <c r="P74"/>
      <c r="Q74"/>
      <c r="R74"/>
    </row>
    <row r="75" spans="1:18" x14ac:dyDescent="0.25">
      <c r="A75" s="1"/>
      <c r="B75" s="1"/>
      <c r="C75" s="1"/>
      <c r="D75" s="1"/>
      <c r="E75" s="1" t="s">
        <v>71</v>
      </c>
      <c r="F75" s="1"/>
      <c r="G75" s="1"/>
      <c r="H75" s="2"/>
      <c r="I75" s="3"/>
      <c r="J75" s="2"/>
      <c r="K75" s="3"/>
      <c r="L75" s="2"/>
      <c r="M75" s="3">
        <v>0</v>
      </c>
    </row>
    <row r="76" spans="1:18" x14ac:dyDescent="0.25">
      <c r="A76" s="1"/>
      <c r="B76" s="1"/>
      <c r="C76" s="1"/>
      <c r="D76" s="1"/>
      <c r="E76" s="1" t="s">
        <v>72</v>
      </c>
      <c r="F76" s="1"/>
      <c r="G76" s="1"/>
      <c r="H76" s="2"/>
      <c r="I76" s="3"/>
      <c r="J76" s="2"/>
      <c r="K76" s="3"/>
      <c r="L76" s="2"/>
      <c r="M76" s="3">
        <v>0</v>
      </c>
    </row>
    <row r="77" spans="1:18" x14ac:dyDescent="0.25">
      <c r="A77" s="1" t="s">
        <v>73</v>
      </c>
      <c r="B77" s="1"/>
      <c r="C77" s="1"/>
      <c r="D77" s="1"/>
      <c r="E77" s="1" t="s">
        <v>74</v>
      </c>
      <c r="F77" s="1"/>
      <c r="G77" s="1"/>
      <c r="H77" s="2"/>
      <c r="I77" s="3"/>
      <c r="J77" s="2"/>
      <c r="K77" s="3"/>
      <c r="L77" s="2"/>
      <c r="M77" s="3">
        <v>500</v>
      </c>
    </row>
    <row r="78" spans="1:18" ht="15.75" thickBot="1" x14ac:dyDescent="0.3">
      <c r="A78" s="1"/>
      <c r="B78" s="1"/>
      <c r="C78" s="1"/>
      <c r="D78" s="1"/>
      <c r="E78" s="1" t="s">
        <v>75</v>
      </c>
      <c r="F78" s="1"/>
      <c r="G78" s="1"/>
      <c r="H78" s="2"/>
      <c r="I78" s="3"/>
      <c r="J78" s="2"/>
      <c r="K78" s="3"/>
      <c r="L78" s="2"/>
      <c r="M78" s="3">
        <v>1267</v>
      </c>
    </row>
    <row r="79" spans="1:18" ht="15.75" thickBot="1" x14ac:dyDescent="0.3">
      <c r="A79" s="1"/>
      <c r="B79" s="1"/>
      <c r="C79" s="1"/>
      <c r="D79" s="1" t="s">
        <v>76</v>
      </c>
      <c r="E79" s="1"/>
      <c r="F79" s="1"/>
      <c r="G79" s="1"/>
      <c r="H79" s="2"/>
      <c r="I79" s="13">
        <f>ROUND(SUM(I40:I78),5)</f>
        <v>11851.48</v>
      </c>
      <c r="J79" s="2"/>
      <c r="K79" s="13">
        <f>ROUND(SUM(K40:K78),5)</f>
        <v>75339.08</v>
      </c>
      <c r="L79" s="2"/>
      <c r="M79" s="13">
        <f>ROUND(SUM(M40:M78),5)</f>
        <v>119847</v>
      </c>
    </row>
    <row r="80" spans="1:18" ht="15.75" thickBot="1" x14ac:dyDescent="0.3">
      <c r="A80" s="1"/>
      <c r="B80" s="1" t="s">
        <v>77</v>
      </c>
      <c r="C80" s="1"/>
      <c r="D80" s="1"/>
      <c r="E80" s="1"/>
      <c r="F80" s="1"/>
      <c r="G80" s="1"/>
      <c r="H80" s="2"/>
      <c r="I80" s="13">
        <f>ROUND(I3+I39-I79,5)</f>
        <v>-4617.42</v>
      </c>
      <c r="J80" s="2"/>
      <c r="K80" s="13">
        <f>ROUND(K3+K39-K79,5)</f>
        <v>-1589.41</v>
      </c>
      <c r="L80" s="2"/>
      <c r="M80" s="13">
        <f>ROUND(M3+M39-M79,5)</f>
        <v>25683</v>
      </c>
    </row>
    <row r="81" spans="1:18" ht="15.75" thickBot="1" x14ac:dyDescent="0.3">
      <c r="A81" s="1" t="s">
        <v>78</v>
      </c>
      <c r="B81" s="1"/>
      <c r="C81" s="1"/>
      <c r="D81" s="1"/>
      <c r="E81" s="1"/>
      <c r="F81" s="1"/>
      <c r="G81" s="1"/>
      <c r="H81" s="1"/>
      <c r="I81" s="12">
        <f>I80</f>
        <v>-4617.42</v>
      </c>
      <c r="J81" s="1"/>
      <c r="K81" s="12">
        <f>K80</f>
        <v>-1589.41</v>
      </c>
      <c r="L81" s="1"/>
      <c r="M81" s="12">
        <f>M80</f>
        <v>25683</v>
      </c>
      <c r="N81" s="5"/>
      <c r="O81" s="5"/>
      <c r="P81" s="5"/>
      <c r="Q81" s="5"/>
      <c r="R81" s="5"/>
    </row>
    <row r="82" spans="1:18" ht="15.75" thickTop="1" x14ac:dyDescent="0.25"/>
    <row r="83" spans="1:18" x14ac:dyDescent="0.25">
      <c r="K83" s="33"/>
    </row>
  </sheetData>
  <phoneticPr fontId="5" type="noConversion"/>
  <pageMargins left="0.7" right="0.7" top="0.75" bottom="0.75" header="0.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5D11-A733-439A-BF2E-91BF6775CBFD}">
  <dimension ref="A1:T77"/>
  <sheetViews>
    <sheetView topLeftCell="B10" workbookViewId="0">
      <selection activeCell="K25" sqref="K25"/>
    </sheetView>
  </sheetViews>
  <sheetFormatPr defaultRowHeight="15" x14ac:dyDescent="0.25"/>
  <cols>
    <col min="1" max="6" width="3" style="5" customWidth="1"/>
    <col min="7" max="7" width="28.5703125" style="5" customWidth="1"/>
    <col min="8" max="8" width="2.28515625" customWidth="1"/>
    <col min="9" max="9" width="15.7109375" customWidth="1"/>
    <col min="10" max="10" width="2.28515625" customWidth="1"/>
    <col min="11" max="11" width="15.7109375" customWidth="1"/>
    <col min="12" max="12" width="2.28515625" customWidth="1"/>
    <col min="13" max="13" width="17" bestFit="1" customWidth="1"/>
    <col min="14" max="14" width="19.42578125" bestFit="1" customWidth="1"/>
    <col min="18" max="18" width="23.5703125" bestFit="1" customWidth="1"/>
    <col min="19" max="19" width="16.140625" customWidth="1"/>
    <col min="20" max="20" width="10.85546875" bestFit="1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0"/>
      <c r="I1" s="9"/>
      <c r="J1" s="9"/>
      <c r="K1" s="9"/>
      <c r="L1" s="9"/>
      <c r="M1" s="9"/>
      <c r="N1" s="9"/>
    </row>
    <row r="2" spans="1:20" s="7" customFormat="1" ht="16.5" thickTop="1" thickBot="1" x14ac:dyDescent="0.3">
      <c r="A2" s="8"/>
      <c r="B2" s="8"/>
      <c r="C2" s="8"/>
      <c r="D2" s="8"/>
      <c r="E2" s="8"/>
      <c r="F2" s="8"/>
      <c r="G2" s="8"/>
      <c r="H2" s="6"/>
      <c r="I2" s="11" t="s">
        <v>0</v>
      </c>
      <c r="J2" s="6"/>
      <c r="K2" s="11" t="s">
        <v>1</v>
      </c>
      <c r="L2" s="6"/>
      <c r="M2" s="11" t="s">
        <v>108</v>
      </c>
      <c r="N2" s="26" t="s">
        <v>164</v>
      </c>
    </row>
    <row r="3" spans="1:20" ht="15.75" thickTop="1" x14ac:dyDescent="0.25">
      <c r="A3" s="1"/>
      <c r="B3" s="1" t="s">
        <v>3</v>
      </c>
      <c r="C3" s="1"/>
      <c r="D3" s="1"/>
      <c r="E3" s="1"/>
      <c r="F3" s="1"/>
      <c r="G3" s="1"/>
      <c r="H3" s="2"/>
      <c r="I3" s="3"/>
      <c r="J3" s="2"/>
      <c r="K3" s="3"/>
      <c r="L3" s="2"/>
      <c r="M3" s="3"/>
      <c r="N3" s="27"/>
      <c r="R3" s="24"/>
      <c r="T3" s="20"/>
    </row>
    <row r="4" spans="1:20" x14ac:dyDescent="0.25">
      <c r="A4" s="1"/>
      <c r="B4" s="1"/>
      <c r="C4" s="1"/>
      <c r="D4" s="1" t="s">
        <v>4</v>
      </c>
      <c r="E4" s="1"/>
      <c r="F4" s="1"/>
      <c r="G4" s="1"/>
      <c r="H4" s="2"/>
      <c r="I4" s="3"/>
      <c r="J4" s="2"/>
      <c r="K4" s="3"/>
      <c r="L4" s="2"/>
      <c r="M4" s="3"/>
      <c r="N4" s="27"/>
      <c r="R4" s="24"/>
      <c r="T4" s="20"/>
    </row>
    <row r="5" spans="1:20" x14ac:dyDescent="0.25">
      <c r="A5" s="1"/>
      <c r="B5" s="1"/>
      <c r="C5" s="1"/>
      <c r="D5" s="1"/>
      <c r="E5" s="1" t="s">
        <v>5</v>
      </c>
      <c r="F5" s="1"/>
      <c r="G5" s="1"/>
      <c r="H5" s="2"/>
      <c r="I5" s="3"/>
      <c r="J5" s="2"/>
      <c r="K5" s="3"/>
      <c r="L5" s="2"/>
      <c r="M5" s="3">
        <v>28077</v>
      </c>
      <c r="N5" s="27">
        <v>33572</v>
      </c>
      <c r="O5" t="s">
        <v>166</v>
      </c>
      <c r="R5" s="24"/>
      <c r="T5" s="20"/>
    </row>
    <row r="6" spans="1:20" x14ac:dyDescent="0.25">
      <c r="A6" s="1"/>
      <c r="B6" s="1"/>
      <c r="C6" s="1"/>
      <c r="D6" s="1"/>
      <c r="E6" s="1" t="s">
        <v>7</v>
      </c>
      <c r="F6" s="1"/>
      <c r="G6" s="1"/>
      <c r="H6" s="2"/>
      <c r="I6" s="3"/>
      <c r="J6" s="2"/>
      <c r="K6" s="3"/>
      <c r="L6" s="2"/>
      <c r="M6" s="3">
        <v>4290</v>
      </c>
      <c r="N6" s="27">
        <v>0</v>
      </c>
      <c r="R6" s="24"/>
      <c r="T6" s="20"/>
    </row>
    <row r="7" spans="1:20" x14ac:dyDescent="0.25">
      <c r="A7" s="1"/>
      <c r="B7" s="1"/>
      <c r="C7" s="1"/>
      <c r="D7" s="1"/>
      <c r="E7" s="1" t="s">
        <v>9</v>
      </c>
      <c r="F7" s="1"/>
      <c r="G7" s="1"/>
      <c r="H7" s="2"/>
      <c r="I7" s="3"/>
      <c r="J7" s="2"/>
      <c r="K7" s="3"/>
      <c r="L7" s="2"/>
      <c r="M7" s="3"/>
      <c r="N7" s="27"/>
      <c r="R7" s="24"/>
      <c r="T7" s="20"/>
    </row>
    <row r="8" spans="1:20" x14ac:dyDescent="0.25">
      <c r="A8" s="1"/>
      <c r="B8" s="1"/>
      <c r="C8" s="1"/>
      <c r="D8" s="1"/>
      <c r="E8" s="1"/>
      <c r="F8" s="1" t="s">
        <v>10</v>
      </c>
      <c r="G8" s="1"/>
      <c r="H8" s="2"/>
      <c r="I8" s="3"/>
      <c r="J8" s="2"/>
      <c r="K8" s="3"/>
      <c r="L8" s="2"/>
      <c r="M8" s="3"/>
      <c r="N8" s="27"/>
      <c r="R8" s="24"/>
      <c r="S8" t="s">
        <v>157</v>
      </c>
      <c r="T8" s="20"/>
    </row>
    <row r="9" spans="1:20" x14ac:dyDescent="0.25">
      <c r="A9" s="1"/>
      <c r="B9" s="1"/>
      <c r="C9" s="1"/>
      <c r="D9" s="1"/>
      <c r="E9" s="1"/>
      <c r="F9" s="1"/>
      <c r="G9" s="1" t="s">
        <v>11</v>
      </c>
      <c r="H9" s="2"/>
      <c r="I9" s="3"/>
      <c r="J9" s="2"/>
      <c r="K9" s="3"/>
      <c r="L9" s="2"/>
      <c r="M9" s="3">
        <f>T14</f>
        <v>15090</v>
      </c>
      <c r="N9" s="27">
        <v>10000</v>
      </c>
      <c r="O9">
        <v>36</v>
      </c>
      <c r="P9">
        <v>8</v>
      </c>
      <c r="Q9" t="s">
        <v>153</v>
      </c>
      <c r="R9" s="24" t="s">
        <v>154</v>
      </c>
      <c r="S9">
        <f>40*30</f>
        <v>1200</v>
      </c>
      <c r="T9">
        <f>S9*6</f>
        <v>7200</v>
      </c>
    </row>
    <row r="10" spans="1:20" x14ac:dyDescent="0.25">
      <c r="A10" s="1"/>
      <c r="B10" s="1"/>
      <c r="C10" s="1"/>
      <c r="D10" s="1"/>
      <c r="E10" s="1"/>
      <c r="F10" s="1" t="s">
        <v>13</v>
      </c>
      <c r="G10" s="1"/>
      <c r="H10" s="2"/>
      <c r="I10" s="3"/>
      <c r="J10" s="2"/>
      <c r="K10" s="3"/>
      <c r="L10" s="2"/>
      <c r="M10" s="3"/>
      <c r="N10" s="27">
        <v>9600</v>
      </c>
      <c r="R10" t="s">
        <v>155</v>
      </c>
      <c r="S10">
        <f>65*10</f>
        <v>650</v>
      </c>
      <c r="T10" s="20">
        <f>S10*6</f>
        <v>3900</v>
      </c>
    </row>
    <row r="11" spans="1:20" x14ac:dyDescent="0.25">
      <c r="A11" s="1"/>
      <c r="B11" s="1"/>
      <c r="C11" s="1"/>
      <c r="D11" s="1"/>
      <c r="E11" s="1"/>
      <c r="F11" s="1" t="s">
        <v>14</v>
      </c>
      <c r="G11" s="1"/>
      <c r="H11" s="2"/>
      <c r="I11" s="3"/>
      <c r="J11" s="2"/>
      <c r="K11" s="3"/>
      <c r="L11" s="2"/>
      <c r="M11" s="3">
        <v>2000</v>
      </c>
      <c r="N11" s="27">
        <v>2000</v>
      </c>
      <c r="R11" s="20" t="s">
        <v>156</v>
      </c>
      <c r="S11">
        <f>36*45</f>
        <v>1620</v>
      </c>
      <c r="T11" s="20">
        <f>S11*2</f>
        <v>3240</v>
      </c>
    </row>
    <row r="12" spans="1:20" x14ac:dyDescent="0.25">
      <c r="A12" s="1"/>
      <c r="B12" s="1"/>
      <c r="C12" s="1"/>
      <c r="D12" s="1"/>
      <c r="E12" s="1"/>
      <c r="F12" s="1" t="s">
        <v>15</v>
      </c>
      <c r="G12" s="1"/>
      <c r="H12" s="2"/>
      <c r="I12" s="3"/>
      <c r="J12" s="2"/>
      <c r="K12" s="3"/>
      <c r="L12" s="2"/>
      <c r="M12" s="3"/>
      <c r="N12" s="27"/>
      <c r="R12" t="s">
        <v>158</v>
      </c>
      <c r="S12">
        <f>75*5</f>
        <v>375</v>
      </c>
      <c r="T12" s="20">
        <f>S12*2</f>
        <v>750</v>
      </c>
    </row>
    <row r="13" spans="1:20" x14ac:dyDescent="0.25">
      <c r="A13" s="1"/>
      <c r="B13" s="1"/>
      <c r="C13" s="1"/>
      <c r="D13" s="1"/>
      <c r="E13" s="1"/>
      <c r="F13" s="1"/>
      <c r="G13" s="1" t="s">
        <v>16</v>
      </c>
      <c r="H13" s="2"/>
      <c r="I13" s="3"/>
      <c r="J13" s="2"/>
      <c r="K13" s="3"/>
      <c r="L13" s="2"/>
      <c r="M13" s="3">
        <v>15000</v>
      </c>
      <c r="N13" s="27">
        <v>9000</v>
      </c>
      <c r="O13">
        <v>100</v>
      </c>
      <c r="P13" t="s">
        <v>163</v>
      </c>
      <c r="R13" s="24"/>
      <c r="T13" s="20"/>
    </row>
    <row r="14" spans="1:20" x14ac:dyDescent="0.25">
      <c r="A14" s="1"/>
      <c r="B14" s="1"/>
      <c r="C14" s="1"/>
      <c r="D14" s="1"/>
      <c r="E14" s="1"/>
      <c r="F14" s="1"/>
      <c r="G14" s="1" t="s">
        <v>17</v>
      </c>
      <c r="H14" s="2"/>
      <c r="I14" s="3"/>
      <c r="J14" s="2"/>
      <c r="K14" s="3"/>
      <c r="L14" s="2"/>
      <c r="M14" s="3">
        <v>9000</v>
      </c>
      <c r="N14" s="27">
        <v>9000</v>
      </c>
      <c r="T14" s="20">
        <f>SUM(T9:T12)</f>
        <v>15090</v>
      </c>
    </row>
    <row r="15" spans="1:20" ht="27.75" customHeight="1" thickBot="1" x14ac:dyDescent="0.3">
      <c r="A15" s="1"/>
      <c r="B15" s="1"/>
      <c r="C15" s="1"/>
      <c r="D15" s="1"/>
      <c r="E15" s="1"/>
      <c r="F15" s="1"/>
      <c r="G15" s="17" t="s">
        <v>18</v>
      </c>
      <c r="H15" s="2"/>
      <c r="I15" s="4"/>
      <c r="J15" s="2"/>
      <c r="K15" s="4"/>
      <c r="L15" s="2"/>
      <c r="M15" s="4">
        <v>1000</v>
      </c>
      <c r="N15" s="28">
        <v>1000</v>
      </c>
      <c r="T15" s="20"/>
    </row>
    <row r="16" spans="1:20" x14ac:dyDescent="0.25">
      <c r="A16" s="1"/>
      <c r="B16" s="1"/>
      <c r="C16" s="1"/>
      <c r="D16" s="1"/>
      <c r="E16" s="1"/>
      <c r="F16" s="1" t="s">
        <v>19</v>
      </c>
      <c r="G16" s="1"/>
      <c r="H16" s="2"/>
      <c r="I16" s="3">
        <f>SUM(I13:I15)</f>
        <v>0</v>
      </c>
      <c r="J16" s="2"/>
      <c r="K16" s="3"/>
      <c r="L16" s="2"/>
      <c r="M16" s="3">
        <f>SUM(M13:M15)</f>
        <v>25000</v>
      </c>
      <c r="N16" s="27">
        <f>SUM(N13:N15)</f>
        <v>19000</v>
      </c>
    </row>
    <row r="17" spans="1:18" ht="15.75" thickBot="1" x14ac:dyDescent="0.3">
      <c r="A17" s="1"/>
      <c r="B17" s="1"/>
      <c r="C17" s="1"/>
      <c r="D17" s="1"/>
      <c r="E17" s="1"/>
      <c r="F17" s="1" t="s">
        <v>20</v>
      </c>
      <c r="G17" s="1"/>
      <c r="H17" s="2"/>
      <c r="I17" s="4">
        <v>0</v>
      </c>
      <c r="J17" s="2"/>
      <c r="K17" s="4">
        <v>0</v>
      </c>
      <c r="L17" s="2"/>
      <c r="M17" s="4">
        <v>1500</v>
      </c>
      <c r="N17" s="28">
        <v>0</v>
      </c>
    </row>
    <row r="18" spans="1:18" x14ac:dyDescent="0.25">
      <c r="A18" s="1"/>
      <c r="B18" s="1"/>
      <c r="C18" s="1"/>
      <c r="D18" s="1"/>
      <c r="E18" s="1" t="s">
        <v>22</v>
      </c>
      <c r="F18" s="1"/>
      <c r="G18" s="1"/>
      <c r="H18" s="2"/>
      <c r="I18" s="3">
        <f>SUM(I16:I17)</f>
        <v>0</v>
      </c>
      <c r="J18" s="2"/>
      <c r="K18" s="3">
        <f>SUM(K16:K17)</f>
        <v>0</v>
      </c>
      <c r="L18" s="2"/>
      <c r="M18" s="3">
        <f>SUM(M5:M15,M17)</f>
        <v>75957</v>
      </c>
      <c r="N18" s="27">
        <f>SUM(N5:N15,N17)</f>
        <v>74172</v>
      </c>
    </row>
    <row r="19" spans="1:18" x14ac:dyDescent="0.25">
      <c r="A19" s="1"/>
      <c r="B19" s="1"/>
      <c r="C19" s="1"/>
      <c r="D19" s="1"/>
      <c r="E19" s="1" t="s">
        <v>23</v>
      </c>
      <c r="F19" s="1"/>
      <c r="G19" s="1"/>
      <c r="H19" s="16"/>
      <c r="I19" s="15"/>
      <c r="J19" s="16"/>
      <c r="K19" s="15"/>
      <c r="L19" s="16"/>
      <c r="M19" s="15">
        <v>0</v>
      </c>
      <c r="N19" s="29"/>
    </row>
    <row r="20" spans="1:18" x14ac:dyDescent="0.25">
      <c r="A20" s="1"/>
      <c r="B20" s="1"/>
      <c r="C20" s="1"/>
      <c r="D20" s="1"/>
      <c r="E20" s="1" t="s">
        <v>25</v>
      </c>
      <c r="F20" s="1"/>
      <c r="G20" s="1"/>
      <c r="H20" s="2"/>
      <c r="I20" s="3"/>
      <c r="J20" s="2"/>
      <c r="K20" s="3"/>
      <c r="L20" s="2"/>
      <c r="M20" s="3"/>
      <c r="N20" s="27"/>
    </row>
    <row r="21" spans="1:18" x14ac:dyDescent="0.25">
      <c r="A21" s="1"/>
      <c r="B21" s="1"/>
      <c r="C21" s="1"/>
      <c r="D21" s="1"/>
      <c r="E21" s="1"/>
      <c r="F21" s="1"/>
      <c r="G21" s="1" t="s">
        <v>151</v>
      </c>
      <c r="H21" s="2"/>
      <c r="I21" s="3"/>
      <c r="J21" s="2"/>
      <c r="K21" s="3"/>
      <c r="L21" s="2"/>
      <c r="M21" s="3">
        <f>SUM(O21*P21)</f>
        <v>0</v>
      </c>
      <c r="N21" s="27">
        <v>0</v>
      </c>
      <c r="O21" s="25">
        <v>10000</v>
      </c>
      <c r="P21">
        <v>0</v>
      </c>
    </row>
    <row r="22" spans="1:18" x14ac:dyDescent="0.25">
      <c r="A22" s="1"/>
      <c r="B22" s="1"/>
      <c r="C22" s="1"/>
      <c r="D22" s="1"/>
      <c r="E22" s="1"/>
      <c r="F22" s="1" t="s">
        <v>26</v>
      </c>
      <c r="G22" s="1"/>
      <c r="H22" s="2"/>
      <c r="I22" s="3"/>
      <c r="J22" s="2"/>
      <c r="K22" s="3"/>
      <c r="L22" s="2"/>
      <c r="M22" s="3">
        <f>SUM(O22*P22)</f>
        <v>200000</v>
      </c>
      <c r="N22" s="27">
        <v>25000</v>
      </c>
      <c r="O22">
        <v>5000</v>
      </c>
      <c r="P22">
        <v>40</v>
      </c>
    </row>
    <row r="23" spans="1:18" x14ac:dyDescent="0.25">
      <c r="A23" s="1"/>
      <c r="B23" s="1"/>
      <c r="C23" s="1"/>
      <c r="D23" s="1"/>
      <c r="E23" s="1"/>
      <c r="F23" s="1" t="s">
        <v>27</v>
      </c>
      <c r="G23" s="1"/>
      <c r="H23" s="2"/>
      <c r="I23" s="3"/>
      <c r="J23" s="2"/>
      <c r="K23" s="3"/>
      <c r="L23" s="2"/>
      <c r="M23" s="3">
        <f>SUM(O23*P23)</f>
        <v>17500</v>
      </c>
      <c r="N23" s="27">
        <v>1750</v>
      </c>
      <c r="O23">
        <v>3500</v>
      </c>
      <c r="P23">
        <v>5</v>
      </c>
    </row>
    <row r="24" spans="1:18" x14ac:dyDescent="0.25">
      <c r="A24" s="1"/>
      <c r="B24" s="1"/>
      <c r="C24" s="1"/>
      <c r="D24" s="1"/>
      <c r="E24" s="1"/>
      <c r="F24" s="1" t="s">
        <v>28</v>
      </c>
      <c r="G24" s="1"/>
      <c r="H24" s="2"/>
      <c r="I24" s="3"/>
      <c r="J24" s="2"/>
      <c r="K24" s="3"/>
      <c r="L24" s="2"/>
      <c r="M24" s="3">
        <f>SUM(O24*P24)</f>
        <v>5000</v>
      </c>
      <c r="N24" s="27">
        <v>5000</v>
      </c>
      <c r="O24">
        <v>2500</v>
      </c>
      <c r="P24">
        <v>2</v>
      </c>
    </row>
    <row r="25" spans="1:18" x14ac:dyDescent="0.25">
      <c r="A25" s="1"/>
      <c r="B25" s="1"/>
      <c r="C25" s="1"/>
      <c r="D25" s="1"/>
      <c r="E25" s="1"/>
      <c r="F25" s="1" t="s">
        <v>29</v>
      </c>
      <c r="G25" s="1"/>
      <c r="H25" s="2"/>
      <c r="I25" s="3"/>
      <c r="J25" s="2"/>
      <c r="K25" s="3"/>
      <c r="L25" s="2"/>
      <c r="M25" s="3">
        <v>0</v>
      </c>
      <c r="N25" s="27">
        <v>0</v>
      </c>
    </row>
    <row r="26" spans="1:18" x14ac:dyDescent="0.25">
      <c r="A26" s="1"/>
      <c r="B26" s="1"/>
      <c r="C26" s="1"/>
      <c r="D26" s="1"/>
      <c r="E26" s="1"/>
      <c r="F26" s="1" t="s">
        <v>30</v>
      </c>
      <c r="G26" s="1"/>
      <c r="H26" s="2"/>
      <c r="I26" s="3"/>
      <c r="J26" s="2"/>
      <c r="K26" s="3"/>
      <c r="L26" s="2"/>
      <c r="M26" s="3">
        <f>SUM(O26*P26)</f>
        <v>3750</v>
      </c>
      <c r="N26" s="27">
        <v>3750</v>
      </c>
      <c r="O26">
        <v>1250</v>
      </c>
      <c r="P26">
        <v>3</v>
      </c>
    </row>
    <row r="27" spans="1:18" x14ac:dyDescent="0.25">
      <c r="A27" s="1"/>
      <c r="B27" s="1"/>
      <c r="C27" s="1"/>
      <c r="D27" s="1"/>
      <c r="E27" s="1"/>
      <c r="F27" s="1" t="s">
        <v>31</v>
      </c>
      <c r="G27" s="1"/>
      <c r="H27" s="2"/>
      <c r="I27" s="3"/>
      <c r="J27" s="2"/>
      <c r="K27" s="3"/>
      <c r="L27" s="2"/>
      <c r="M27" s="3">
        <v>1850</v>
      </c>
      <c r="N27" s="27">
        <v>0</v>
      </c>
      <c r="R27" t="s">
        <v>161</v>
      </c>
    </row>
    <row r="28" spans="1:18" x14ac:dyDescent="0.25">
      <c r="B28" s="1"/>
      <c r="C28" s="1"/>
      <c r="D28" s="1"/>
      <c r="E28" s="1"/>
      <c r="F28" s="1" t="s">
        <v>32</v>
      </c>
      <c r="G28" s="1"/>
      <c r="H28" s="2"/>
      <c r="I28" s="3"/>
      <c r="J28" s="2"/>
      <c r="K28" s="3"/>
      <c r="L28" s="2"/>
      <c r="M28" s="3"/>
      <c r="N28" s="27"/>
    </row>
    <row r="29" spans="1:18" x14ac:dyDescent="0.25">
      <c r="A29" s="1"/>
      <c r="B29" s="1"/>
      <c r="C29" s="1"/>
      <c r="D29" s="1"/>
      <c r="E29" s="1"/>
      <c r="F29" s="1" t="s">
        <v>33</v>
      </c>
      <c r="G29" s="1"/>
      <c r="H29" s="2"/>
      <c r="I29" s="3"/>
      <c r="J29" s="2"/>
      <c r="K29" s="3"/>
      <c r="L29" s="2"/>
      <c r="M29" s="3">
        <f>SUM(O29*P29)</f>
        <v>1250</v>
      </c>
      <c r="N29" s="27">
        <v>1250</v>
      </c>
      <c r="O29">
        <v>250</v>
      </c>
      <c r="P29">
        <v>5</v>
      </c>
    </row>
    <row r="30" spans="1:18" x14ac:dyDescent="0.25">
      <c r="A30" s="1"/>
      <c r="B30" s="1"/>
      <c r="C30" s="1"/>
      <c r="D30" s="1"/>
      <c r="E30" s="1"/>
      <c r="F30" s="1"/>
      <c r="G30" s="1" t="s">
        <v>152</v>
      </c>
      <c r="H30" s="2"/>
      <c r="I30" s="3"/>
      <c r="J30" s="2"/>
      <c r="K30" s="3"/>
      <c r="L30" s="2"/>
      <c r="M30" s="3"/>
      <c r="N30" s="27"/>
      <c r="O30">
        <v>200</v>
      </c>
      <c r="P30">
        <v>5</v>
      </c>
    </row>
    <row r="31" spans="1:18" x14ac:dyDescent="0.25">
      <c r="A31" s="1"/>
      <c r="B31" s="1"/>
      <c r="C31" s="1"/>
      <c r="D31" s="1"/>
      <c r="E31" s="1"/>
      <c r="F31" s="1" t="s">
        <v>34</v>
      </c>
      <c r="G31" s="1"/>
      <c r="H31" s="2"/>
      <c r="I31" s="3"/>
      <c r="J31" s="2"/>
      <c r="K31" s="3"/>
      <c r="L31" s="2"/>
      <c r="M31" s="3">
        <v>1000</v>
      </c>
      <c r="N31" s="27">
        <v>4000</v>
      </c>
      <c r="O31">
        <v>500</v>
      </c>
      <c r="P31">
        <v>8</v>
      </c>
    </row>
    <row r="32" spans="1:18" x14ac:dyDescent="0.25">
      <c r="A32" s="1"/>
      <c r="B32" s="1"/>
      <c r="C32" s="1"/>
      <c r="D32" s="1"/>
      <c r="E32" s="1"/>
      <c r="F32" s="1" t="s">
        <v>35</v>
      </c>
      <c r="G32" s="1"/>
      <c r="H32" s="2"/>
      <c r="I32" s="3"/>
      <c r="J32" s="2"/>
      <c r="K32" s="3"/>
      <c r="L32" s="2"/>
      <c r="M32" s="3">
        <v>2500</v>
      </c>
      <c r="N32" s="27">
        <v>0</v>
      </c>
      <c r="P32" t="s">
        <v>73</v>
      </c>
    </row>
    <row r="33" spans="1:16" x14ac:dyDescent="0.25">
      <c r="F33" s="5" t="s">
        <v>165</v>
      </c>
      <c r="N33" s="27">
        <v>7000</v>
      </c>
      <c r="O33">
        <v>1000</v>
      </c>
      <c r="P33">
        <v>7</v>
      </c>
    </row>
    <row r="34" spans="1:16" ht="15.75" thickBot="1" x14ac:dyDescent="0.3">
      <c r="A34" s="1"/>
      <c r="B34" s="1"/>
      <c r="C34" s="1"/>
      <c r="D34" s="1"/>
      <c r="E34" s="1"/>
      <c r="F34" s="1"/>
      <c r="G34" s="1"/>
      <c r="H34" s="2"/>
      <c r="I34" s="3"/>
      <c r="J34" s="2"/>
      <c r="K34" s="3"/>
      <c r="L34" s="2"/>
      <c r="M34" s="3"/>
      <c r="N34" s="27"/>
    </row>
    <row r="35" spans="1:16" ht="15.75" thickBot="1" x14ac:dyDescent="0.3">
      <c r="A35" s="1"/>
      <c r="B35" s="1"/>
      <c r="C35" s="1"/>
      <c r="D35" s="1"/>
      <c r="E35" s="1" t="s">
        <v>36</v>
      </c>
      <c r="F35" s="1"/>
      <c r="G35" s="1"/>
      <c r="H35" s="2"/>
      <c r="I35" s="13">
        <f>ROUND(SUM(I20:I31),5)</f>
        <v>0</v>
      </c>
      <c r="J35" s="2"/>
      <c r="K35" s="13">
        <f>ROUND(SUM(K20:K31),5)</f>
        <v>0</v>
      </c>
      <c r="L35" s="2"/>
      <c r="M35" s="13">
        <f>ROUND(SUM(M20:M32),5)</f>
        <v>232850</v>
      </c>
      <c r="N35" s="30">
        <f>ROUND(SUM(N20:N32),5)</f>
        <v>40750</v>
      </c>
    </row>
    <row r="36" spans="1:16" ht="15.75" thickBot="1" x14ac:dyDescent="0.3">
      <c r="A36" s="1"/>
      <c r="B36" s="1"/>
      <c r="C36" s="1"/>
      <c r="D36" s="1" t="s">
        <v>37</v>
      </c>
      <c r="E36" s="1"/>
      <c r="F36" s="1"/>
      <c r="G36" s="1"/>
      <c r="H36" s="2"/>
      <c r="I36" s="14">
        <f>ROUND(SUM(I4:I6)+SUM(I18:I19)+I35,5)</f>
        <v>0</v>
      </c>
      <c r="J36" s="2"/>
      <c r="K36" s="14">
        <f>ROUND(SUM(K4:K6)+SUM(K18:K19)+K35,5)</f>
        <v>0</v>
      </c>
      <c r="L36" s="2"/>
      <c r="M36" s="14">
        <f>SUM(M18+M35)</f>
        <v>308807</v>
      </c>
      <c r="N36" s="31">
        <f>SUM(N18+N35)</f>
        <v>114922</v>
      </c>
    </row>
    <row r="37" spans="1:16" x14ac:dyDescent="0.25">
      <c r="A37" s="1"/>
      <c r="B37" s="1"/>
      <c r="C37" s="1" t="s">
        <v>38</v>
      </c>
      <c r="D37" s="1"/>
      <c r="E37" s="1"/>
      <c r="F37" s="1"/>
      <c r="G37" s="1"/>
      <c r="H37" s="2"/>
      <c r="I37" s="3">
        <f>I36</f>
        <v>0</v>
      </c>
      <c r="J37" s="2"/>
      <c r="K37" s="3">
        <f>K36</f>
        <v>0</v>
      </c>
      <c r="L37" s="2"/>
      <c r="M37" s="3">
        <f>M36</f>
        <v>308807</v>
      </c>
      <c r="N37" s="27">
        <f>N36</f>
        <v>114922</v>
      </c>
    </row>
    <row r="38" spans="1:16" x14ac:dyDescent="0.25">
      <c r="A38" s="1"/>
      <c r="B38" s="1"/>
      <c r="C38" s="1"/>
      <c r="D38" s="1" t="s">
        <v>39</v>
      </c>
      <c r="E38" s="1"/>
      <c r="F38" s="1"/>
      <c r="G38" s="1"/>
      <c r="H38" s="2"/>
      <c r="I38" s="3"/>
      <c r="J38" s="2"/>
      <c r="K38" s="3"/>
      <c r="L38" s="2"/>
      <c r="M38" s="3"/>
      <c r="N38" s="27"/>
    </row>
    <row r="39" spans="1:16" x14ac:dyDescent="0.25">
      <c r="A39" s="1"/>
      <c r="B39" s="1"/>
      <c r="C39" s="1"/>
      <c r="D39" s="1"/>
      <c r="E39" s="1" t="s">
        <v>40</v>
      </c>
      <c r="F39" s="1"/>
      <c r="G39" s="1"/>
      <c r="H39" s="2"/>
      <c r="I39" s="3"/>
      <c r="J39" s="2"/>
      <c r="K39" s="3"/>
      <c r="L39" s="2"/>
      <c r="M39" s="3">
        <v>2300</v>
      </c>
      <c r="N39" s="27">
        <v>2300</v>
      </c>
    </row>
    <row r="40" spans="1:16" x14ac:dyDescent="0.25">
      <c r="A40" s="1"/>
      <c r="B40" s="1"/>
      <c r="C40" s="1"/>
      <c r="D40" s="1"/>
      <c r="E40" s="1" t="s">
        <v>41</v>
      </c>
      <c r="F40" s="1"/>
      <c r="G40" s="1"/>
      <c r="H40" s="2"/>
      <c r="I40" s="3"/>
      <c r="J40" s="2"/>
      <c r="K40" s="3"/>
      <c r="L40" s="2"/>
      <c r="M40" s="3">
        <v>14000</v>
      </c>
      <c r="N40" s="27">
        <v>9000</v>
      </c>
    </row>
    <row r="41" spans="1:16" x14ac:dyDescent="0.25">
      <c r="A41" s="1"/>
      <c r="B41" s="1"/>
      <c r="C41" s="1"/>
      <c r="D41" s="1"/>
      <c r="E41" s="1" t="s">
        <v>42</v>
      </c>
      <c r="F41" s="1"/>
      <c r="G41" s="1"/>
      <c r="H41" s="2"/>
      <c r="I41" s="3"/>
      <c r="J41" s="2"/>
      <c r="K41" s="3"/>
      <c r="L41" s="2"/>
      <c r="M41" s="3">
        <v>1000</v>
      </c>
      <c r="N41" s="27">
        <v>1000</v>
      </c>
    </row>
    <row r="42" spans="1:16" x14ac:dyDescent="0.25">
      <c r="A42" s="1"/>
      <c r="B42" s="1"/>
      <c r="C42" s="1"/>
      <c r="D42" s="1"/>
      <c r="E42" s="1" t="s">
        <v>43</v>
      </c>
      <c r="F42" s="1"/>
      <c r="G42" s="1"/>
      <c r="H42" s="2"/>
      <c r="I42" s="3"/>
      <c r="J42" s="2"/>
      <c r="K42" s="3"/>
      <c r="L42" s="2"/>
      <c r="M42" s="3">
        <v>1500</v>
      </c>
      <c r="N42" s="27">
        <v>500</v>
      </c>
    </row>
    <row r="43" spans="1:16" x14ac:dyDescent="0.25">
      <c r="A43" s="1"/>
      <c r="B43" s="1"/>
      <c r="C43" s="1"/>
      <c r="D43" s="1"/>
      <c r="E43" s="1" t="s">
        <v>44</v>
      </c>
      <c r="F43" s="1"/>
      <c r="G43" s="1"/>
      <c r="H43" s="2"/>
      <c r="I43" s="3"/>
      <c r="J43" s="2"/>
      <c r="K43" s="3"/>
      <c r="L43" s="2"/>
      <c r="M43" s="3">
        <v>300</v>
      </c>
      <c r="N43" s="27">
        <v>300</v>
      </c>
    </row>
    <row r="44" spans="1:16" x14ac:dyDescent="0.25">
      <c r="A44" s="1"/>
      <c r="B44" s="1"/>
      <c r="C44" s="1"/>
      <c r="D44" s="1"/>
      <c r="E44" s="1" t="s">
        <v>45</v>
      </c>
      <c r="F44" s="1"/>
      <c r="G44" s="1"/>
      <c r="H44" s="2"/>
      <c r="I44" s="3"/>
      <c r="J44" s="2"/>
      <c r="K44" s="3"/>
      <c r="L44" s="2"/>
      <c r="M44" s="3">
        <v>500</v>
      </c>
      <c r="N44" s="27">
        <v>500</v>
      </c>
    </row>
    <row r="45" spans="1:16" x14ac:dyDescent="0.25">
      <c r="A45" s="1"/>
      <c r="B45" s="1"/>
      <c r="C45" s="1"/>
      <c r="D45" s="1"/>
      <c r="E45" s="1" t="s">
        <v>46</v>
      </c>
      <c r="F45" s="1"/>
      <c r="G45" s="1"/>
      <c r="H45" s="2"/>
      <c r="I45" s="3"/>
      <c r="J45" s="2"/>
      <c r="K45" s="3"/>
      <c r="L45" s="2"/>
      <c r="M45" s="3">
        <v>2000</v>
      </c>
      <c r="N45" s="27">
        <v>1000</v>
      </c>
    </row>
    <row r="46" spans="1:16" x14ac:dyDescent="0.25">
      <c r="A46" s="1"/>
      <c r="B46" s="1"/>
      <c r="C46" s="1"/>
      <c r="D46" s="1"/>
      <c r="E46" s="1" t="s">
        <v>47</v>
      </c>
      <c r="F46" s="1"/>
      <c r="G46" s="1"/>
      <c r="H46" s="2"/>
      <c r="I46" s="3"/>
      <c r="J46" s="2"/>
      <c r="K46" s="3"/>
      <c r="L46" s="2"/>
      <c r="M46" s="3">
        <v>3000</v>
      </c>
      <c r="N46" s="27">
        <v>0</v>
      </c>
    </row>
    <row r="47" spans="1:16" x14ac:dyDescent="0.25">
      <c r="A47" s="1"/>
      <c r="B47" s="1"/>
      <c r="C47" s="1"/>
      <c r="D47" s="1"/>
      <c r="E47" s="1" t="s">
        <v>48</v>
      </c>
      <c r="F47" s="1"/>
      <c r="G47" s="1"/>
      <c r="H47" s="2"/>
      <c r="I47" s="3"/>
      <c r="J47" s="2"/>
      <c r="K47" s="3"/>
      <c r="L47" s="2"/>
      <c r="M47" s="3">
        <v>18000</v>
      </c>
      <c r="N47" s="27">
        <v>18000</v>
      </c>
    </row>
    <row r="48" spans="1:16" x14ac:dyDescent="0.25">
      <c r="A48" s="1"/>
      <c r="B48" s="1"/>
      <c r="C48" s="1"/>
      <c r="D48" s="1"/>
      <c r="E48" s="1" t="s">
        <v>49</v>
      </c>
      <c r="F48" s="1"/>
      <c r="G48" s="1"/>
      <c r="H48" s="2"/>
      <c r="I48" s="3"/>
      <c r="J48" s="2"/>
      <c r="K48" s="3"/>
      <c r="L48" s="2"/>
      <c r="M48" s="3">
        <v>42000</v>
      </c>
      <c r="N48" s="27">
        <v>42000</v>
      </c>
    </row>
    <row r="49" spans="1:14" x14ac:dyDescent="0.25">
      <c r="A49" s="1"/>
      <c r="B49" s="1"/>
      <c r="C49" s="1"/>
      <c r="D49" s="1"/>
      <c r="E49" s="1" t="s">
        <v>50</v>
      </c>
      <c r="F49" s="1"/>
      <c r="G49" s="1"/>
      <c r="H49" s="2"/>
      <c r="I49" s="3"/>
      <c r="J49" s="2"/>
      <c r="K49" s="3"/>
      <c r="L49" s="2"/>
      <c r="M49" s="3">
        <v>3400</v>
      </c>
      <c r="N49" s="27">
        <v>7800</v>
      </c>
    </row>
    <row r="50" spans="1:14" x14ac:dyDescent="0.25">
      <c r="A50" s="1"/>
      <c r="B50" s="1"/>
      <c r="C50" s="1"/>
      <c r="D50" s="1"/>
      <c r="E50" s="1" t="s">
        <v>51</v>
      </c>
      <c r="F50" s="1"/>
      <c r="G50" s="1"/>
      <c r="H50" s="2"/>
      <c r="I50" s="3"/>
      <c r="J50" s="2"/>
      <c r="K50" s="3"/>
      <c r="L50" s="2"/>
      <c r="M50" s="3">
        <v>6000</v>
      </c>
      <c r="N50" s="27">
        <v>6000</v>
      </c>
    </row>
    <row r="51" spans="1:14" x14ac:dyDescent="0.25">
      <c r="A51" s="1"/>
      <c r="B51" s="1"/>
      <c r="C51" s="1"/>
      <c r="D51" s="1"/>
      <c r="E51" s="1" t="s">
        <v>52</v>
      </c>
      <c r="F51" s="1"/>
      <c r="G51" s="1"/>
      <c r="H51" s="2"/>
      <c r="I51" s="3"/>
      <c r="J51" s="2"/>
      <c r="K51" s="3"/>
      <c r="L51" s="2"/>
      <c r="M51" s="3">
        <v>1300</v>
      </c>
      <c r="N51" s="27">
        <v>1300</v>
      </c>
    </row>
    <row r="52" spans="1:14" x14ac:dyDescent="0.25">
      <c r="A52" s="1"/>
      <c r="B52" s="1"/>
      <c r="C52" s="1"/>
      <c r="D52" s="1"/>
      <c r="E52" s="1" t="s">
        <v>53</v>
      </c>
      <c r="F52" s="1"/>
      <c r="G52" s="1"/>
      <c r="H52" s="2"/>
      <c r="I52" s="3"/>
      <c r="J52" s="2"/>
      <c r="K52" s="3"/>
      <c r="L52" s="2"/>
      <c r="M52" s="3">
        <v>2000</v>
      </c>
      <c r="N52" s="27">
        <v>500</v>
      </c>
    </row>
    <row r="53" spans="1:14" x14ac:dyDescent="0.25">
      <c r="A53" s="1"/>
      <c r="B53" s="1"/>
      <c r="C53" s="1"/>
      <c r="D53" s="1"/>
      <c r="E53" s="1" t="s">
        <v>54</v>
      </c>
      <c r="F53" s="1"/>
      <c r="G53" s="1"/>
      <c r="H53" s="2"/>
      <c r="I53" s="3"/>
      <c r="J53" s="2"/>
      <c r="K53" s="3"/>
      <c r="L53" s="2"/>
      <c r="M53" s="3">
        <v>180</v>
      </c>
      <c r="N53" s="27">
        <v>700</v>
      </c>
    </row>
    <row r="54" spans="1:14" x14ac:dyDescent="0.25">
      <c r="A54" s="1"/>
      <c r="B54" s="1"/>
      <c r="C54" s="1"/>
      <c r="D54" s="1"/>
      <c r="E54" s="1" t="s">
        <v>55</v>
      </c>
      <c r="F54" s="1"/>
      <c r="G54" s="1"/>
      <c r="H54" s="2"/>
      <c r="I54" s="3"/>
      <c r="J54" s="2"/>
      <c r="K54" s="3"/>
      <c r="L54" s="2"/>
      <c r="M54" s="3">
        <v>600</v>
      </c>
      <c r="N54" s="27">
        <v>600</v>
      </c>
    </row>
    <row r="55" spans="1:14" x14ac:dyDescent="0.25">
      <c r="A55" s="1"/>
      <c r="B55" s="1"/>
      <c r="C55" s="1"/>
      <c r="D55" s="1"/>
      <c r="E55" s="1" t="s">
        <v>56</v>
      </c>
      <c r="F55" s="1"/>
      <c r="G55" s="1"/>
      <c r="H55" s="2"/>
      <c r="I55" s="3"/>
      <c r="J55" s="2"/>
      <c r="K55" s="3"/>
      <c r="L55" s="2"/>
      <c r="M55" s="3"/>
      <c r="N55" s="27"/>
    </row>
    <row r="56" spans="1:14" x14ac:dyDescent="0.25">
      <c r="A56" s="1"/>
      <c r="B56" s="1"/>
      <c r="C56" s="1"/>
      <c r="D56" s="1"/>
      <c r="E56" s="1"/>
      <c r="F56" s="1"/>
      <c r="G56" s="1" t="s">
        <v>57</v>
      </c>
      <c r="H56" s="2"/>
      <c r="I56" s="3"/>
      <c r="J56" s="2"/>
      <c r="K56" s="3"/>
      <c r="L56" s="2"/>
      <c r="M56" s="3">
        <v>700</v>
      </c>
      <c r="N56" s="27">
        <v>700</v>
      </c>
    </row>
    <row r="57" spans="1:14" x14ac:dyDescent="0.25">
      <c r="A57" s="1"/>
      <c r="B57" s="1"/>
      <c r="C57" s="1"/>
      <c r="D57" s="1"/>
      <c r="E57" s="1"/>
      <c r="F57" s="1"/>
      <c r="G57" s="1" t="s">
        <v>58</v>
      </c>
      <c r="H57" s="2"/>
      <c r="I57" s="3"/>
      <c r="J57" s="2"/>
      <c r="K57" s="3"/>
      <c r="L57" s="2"/>
      <c r="M57" s="3">
        <v>3000</v>
      </c>
      <c r="N57" s="27">
        <v>1500</v>
      </c>
    </row>
    <row r="58" spans="1:14" x14ac:dyDescent="0.25">
      <c r="A58" s="1"/>
      <c r="B58" s="1"/>
      <c r="C58" s="1"/>
      <c r="D58" s="1"/>
      <c r="E58" s="1"/>
      <c r="F58" s="1"/>
      <c r="G58" s="1" t="s">
        <v>59</v>
      </c>
      <c r="H58" s="2"/>
      <c r="I58" s="3"/>
      <c r="J58" s="2"/>
      <c r="K58" s="3"/>
      <c r="L58" s="2"/>
      <c r="M58" s="3">
        <v>10000</v>
      </c>
      <c r="N58" s="27">
        <v>4000</v>
      </c>
    </row>
    <row r="59" spans="1:14" x14ac:dyDescent="0.25">
      <c r="A59" s="1"/>
      <c r="B59" s="1"/>
      <c r="C59" s="1"/>
      <c r="D59" s="1"/>
      <c r="E59" s="1"/>
      <c r="F59" s="1"/>
      <c r="G59" s="1" t="s">
        <v>60</v>
      </c>
      <c r="H59" s="2"/>
      <c r="I59" s="3"/>
      <c r="J59" s="2"/>
      <c r="K59" s="3"/>
      <c r="L59" s="2"/>
      <c r="M59" s="3">
        <v>10725</v>
      </c>
      <c r="N59" s="27">
        <v>4000</v>
      </c>
    </row>
    <row r="60" spans="1:14" x14ac:dyDescent="0.25">
      <c r="A60" s="1"/>
      <c r="B60" s="1"/>
      <c r="C60" s="1"/>
      <c r="D60" s="1"/>
      <c r="E60" s="1" t="s">
        <v>160</v>
      </c>
      <c r="F60" s="1"/>
      <c r="G60" s="1"/>
      <c r="H60" s="2"/>
      <c r="I60" s="3"/>
      <c r="J60" s="2"/>
      <c r="K60" s="3"/>
      <c r="L60" s="2"/>
      <c r="M60" s="3">
        <v>0</v>
      </c>
      <c r="N60" s="27">
        <v>0</v>
      </c>
    </row>
    <row r="61" spans="1:14" x14ac:dyDescent="0.25">
      <c r="A61" s="1"/>
      <c r="B61" s="1"/>
      <c r="C61" s="1"/>
      <c r="D61" s="1"/>
      <c r="E61" s="1" t="s">
        <v>159</v>
      </c>
      <c r="F61" s="1"/>
      <c r="G61" s="1"/>
      <c r="H61" s="2"/>
      <c r="I61" s="3"/>
      <c r="J61" s="2"/>
      <c r="K61" s="3"/>
      <c r="L61" s="2"/>
      <c r="M61" s="3">
        <v>4200</v>
      </c>
      <c r="N61" s="27">
        <v>4200</v>
      </c>
    </row>
    <row r="62" spans="1:14" x14ac:dyDescent="0.25">
      <c r="A62" s="1"/>
      <c r="B62" s="1"/>
      <c r="C62" s="1"/>
      <c r="D62" s="1"/>
      <c r="E62" s="1" t="s">
        <v>63</v>
      </c>
      <c r="F62" s="1"/>
      <c r="G62" s="1"/>
      <c r="H62" s="2"/>
      <c r="I62" s="3"/>
      <c r="J62" s="2"/>
      <c r="K62" s="3"/>
      <c r="L62" s="2"/>
      <c r="M62" s="3"/>
      <c r="N62" s="27"/>
    </row>
    <row r="63" spans="1:14" x14ac:dyDescent="0.25">
      <c r="A63" s="1"/>
      <c r="B63" s="1"/>
      <c r="C63" s="1"/>
      <c r="D63" s="1"/>
      <c r="E63" s="1"/>
      <c r="F63" s="1" t="s">
        <v>64</v>
      </c>
      <c r="G63" s="1"/>
      <c r="H63" s="2"/>
      <c r="I63" s="3"/>
      <c r="J63" s="2"/>
      <c r="K63" s="3"/>
      <c r="L63" s="2"/>
      <c r="M63" s="3">
        <v>7000</v>
      </c>
      <c r="N63" s="27">
        <v>0</v>
      </c>
    </row>
    <row r="64" spans="1:14" x14ac:dyDescent="0.25">
      <c r="A64" s="1"/>
      <c r="B64" s="1"/>
      <c r="C64" s="1"/>
      <c r="D64" s="1"/>
      <c r="E64" s="1"/>
      <c r="F64" s="1" t="s">
        <v>65</v>
      </c>
      <c r="G64" s="1"/>
      <c r="H64" s="2"/>
      <c r="I64" s="3"/>
      <c r="J64" s="2"/>
      <c r="K64" s="3"/>
      <c r="L64" s="2"/>
      <c r="M64" s="3">
        <v>5000</v>
      </c>
      <c r="N64" s="27">
        <v>0</v>
      </c>
    </row>
    <row r="65" spans="1:19" x14ac:dyDescent="0.25">
      <c r="A65" s="1"/>
      <c r="B65" s="1"/>
      <c r="C65" s="1"/>
      <c r="D65" s="1"/>
      <c r="E65" s="1" t="s">
        <v>66</v>
      </c>
      <c r="F65" s="1"/>
      <c r="G65" s="1"/>
      <c r="H65" s="2"/>
      <c r="I65" s="3"/>
      <c r="J65" s="2"/>
      <c r="K65" s="3"/>
      <c r="L65" s="2"/>
      <c r="M65" s="3">
        <v>2400</v>
      </c>
      <c r="N65" s="27">
        <v>2400</v>
      </c>
    </row>
    <row r="66" spans="1:19" x14ac:dyDescent="0.25">
      <c r="A66" s="1"/>
      <c r="B66" s="1"/>
      <c r="C66" s="1"/>
      <c r="D66" s="1"/>
      <c r="E66" s="1" t="s">
        <v>67</v>
      </c>
      <c r="F66" s="1"/>
      <c r="G66" s="1"/>
      <c r="H66" s="2"/>
      <c r="I66" s="3"/>
      <c r="J66" s="2"/>
      <c r="K66" s="3"/>
      <c r="L66" s="2"/>
      <c r="M66" s="3">
        <v>180</v>
      </c>
      <c r="N66" s="27">
        <v>180</v>
      </c>
    </row>
    <row r="67" spans="1:19" x14ac:dyDescent="0.25">
      <c r="A67" s="1"/>
      <c r="B67" s="1"/>
      <c r="C67" s="1"/>
      <c r="D67" s="1"/>
      <c r="E67" s="1" t="s">
        <v>68</v>
      </c>
      <c r="F67" s="1"/>
      <c r="G67" s="1"/>
      <c r="H67" s="2"/>
      <c r="I67" s="3"/>
      <c r="J67" s="2"/>
      <c r="K67" s="3"/>
      <c r="L67" s="2"/>
      <c r="M67" s="3"/>
      <c r="N67" s="27"/>
    </row>
    <row r="68" spans="1:19" x14ac:dyDescent="0.25">
      <c r="A68" s="1"/>
      <c r="B68" s="1"/>
      <c r="C68" s="1"/>
      <c r="D68" s="1"/>
      <c r="E68" s="1" t="s">
        <v>69</v>
      </c>
      <c r="F68" s="1"/>
      <c r="G68" s="1"/>
      <c r="H68" s="2"/>
      <c r="I68" s="3"/>
      <c r="J68" s="2"/>
      <c r="K68" s="3"/>
      <c r="L68" s="2"/>
      <c r="M68" s="3">
        <v>5000</v>
      </c>
      <c r="N68" s="27">
        <v>2000</v>
      </c>
    </row>
    <row r="69" spans="1:19" s="5" customFormat="1" x14ac:dyDescent="0.25">
      <c r="A69" s="1"/>
      <c r="B69" s="1"/>
      <c r="C69" s="1"/>
      <c r="D69" s="1"/>
      <c r="E69" s="1" t="s">
        <v>70</v>
      </c>
      <c r="F69" s="1"/>
      <c r="G69" s="1"/>
      <c r="H69" s="2"/>
      <c r="I69" s="3"/>
      <c r="J69" s="2"/>
      <c r="K69" s="3"/>
      <c r="L69" s="2"/>
      <c r="M69" s="3">
        <v>2500</v>
      </c>
      <c r="N69" s="27">
        <v>2500</v>
      </c>
      <c r="O69"/>
      <c r="P69"/>
      <c r="Q69"/>
      <c r="R69"/>
      <c r="S69"/>
    </row>
    <row r="70" spans="1:19" x14ac:dyDescent="0.25">
      <c r="A70" s="1"/>
      <c r="B70" s="1"/>
      <c r="C70" s="1"/>
      <c r="D70" s="1"/>
      <c r="E70" s="1" t="s">
        <v>71</v>
      </c>
      <c r="F70" s="1"/>
      <c r="G70" s="1"/>
      <c r="H70" s="2"/>
      <c r="I70" s="3"/>
      <c r="J70" s="2"/>
      <c r="K70" s="3"/>
      <c r="L70" s="2"/>
      <c r="M70" s="3">
        <v>500</v>
      </c>
      <c r="N70" s="27">
        <v>0</v>
      </c>
    </row>
    <row r="71" spans="1:19" x14ac:dyDescent="0.25">
      <c r="A71" s="1"/>
      <c r="B71" s="1"/>
      <c r="C71" s="1"/>
      <c r="D71" s="1"/>
      <c r="E71" s="1" t="s">
        <v>72</v>
      </c>
      <c r="F71" s="1"/>
      <c r="G71" s="1"/>
      <c r="H71" s="2"/>
      <c r="I71" s="3"/>
      <c r="J71" s="2"/>
      <c r="K71" s="3"/>
      <c r="L71" s="2"/>
      <c r="M71" s="3">
        <v>0</v>
      </c>
      <c r="N71" s="27">
        <v>0</v>
      </c>
    </row>
    <row r="72" spans="1:19" x14ac:dyDescent="0.25">
      <c r="A72" s="1" t="s">
        <v>73</v>
      </c>
      <c r="B72" s="1"/>
      <c r="C72" s="1"/>
      <c r="D72" s="1"/>
      <c r="E72" s="1" t="s">
        <v>74</v>
      </c>
      <c r="F72" s="1"/>
      <c r="G72" s="1"/>
      <c r="H72" s="2"/>
      <c r="I72" s="3"/>
      <c r="J72" s="2"/>
      <c r="K72" s="3"/>
      <c r="L72" s="2"/>
      <c r="M72" s="3"/>
      <c r="N72" s="27">
        <v>500</v>
      </c>
    </row>
    <row r="73" spans="1:19" ht="15.75" thickBot="1" x14ac:dyDescent="0.3">
      <c r="A73" s="1"/>
      <c r="B73" s="1"/>
      <c r="C73" s="1"/>
      <c r="D73" s="1"/>
      <c r="E73" s="1" t="s">
        <v>75</v>
      </c>
      <c r="F73" s="1"/>
      <c r="G73" s="1"/>
      <c r="H73" s="2"/>
      <c r="I73" s="3"/>
      <c r="J73" s="2"/>
      <c r="K73" s="3"/>
      <c r="L73" s="2"/>
      <c r="M73" s="3">
        <v>1244</v>
      </c>
      <c r="N73" s="27">
        <v>1267</v>
      </c>
    </row>
    <row r="74" spans="1:19" ht="15.75" thickBot="1" x14ac:dyDescent="0.3">
      <c r="A74" s="1"/>
      <c r="B74" s="1"/>
      <c r="C74" s="1"/>
      <c r="D74" s="1" t="s">
        <v>76</v>
      </c>
      <c r="E74" s="1"/>
      <c r="F74" s="1"/>
      <c r="G74" s="1"/>
      <c r="H74" s="2"/>
      <c r="I74" s="13">
        <f>ROUND(SUM(I38:I73),5)</f>
        <v>0</v>
      </c>
      <c r="J74" s="2"/>
      <c r="K74" s="13">
        <f>ROUND(SUM(K38:K73),5)</f>
        <v>0</v>
      </c>
      <c r="L74" s="2"/>
      <c r="M74" s="13">
        <f>ROUND(SUM(M38:M73),5)</f>
        <v>150529</v>
      </c>
      <c r="N74" s="30">
        <f>ROUND(SUM(N38:N73),5)</f>
        <v>114747</v>
      </c>
    </row>
    <row r="75" spans="1:19" ht="15.75" thickBot="1" x14ac:dyDescent="0.3">
      <c r="A75" s="1"/>
      <c r="B75" s="1" t="s">
        <v>77</v>
      </c>
      <c r="C75" s="1"/>
      <c r="D75" s="1"/>
      <c r="E75" s="1"/>
      <c r="F75" s="1"/>
      <c r="G75" s="1"/>
      <c r="H75" s="2"/>
      <c r="I75" s="13">
        <f>ROUND(I3+I37-I74,5)</f>
        <v>0</v>
      </c>
      <c r="J75" s="2"/>
      <c r="K75" s="13">
        <f>ROUND(K3+K37-K74,5)</f>
        <v>0</v>
      </c>
      <c r="L75" s="2"/>
      <c r="M75" s="13">
        <f>ROUND(M3+M37-M74,5)</f>
        <v>158278</v>
      </c>
      <c r="N75" s="30">
        <f>ROUND(N3+N37-N74,5)</f>
        <v>175</v>
      </c>
    </row>
    <row r="76" spans="1:19" ht="15.75" thickBot="1" x14ac:dyDescent="0.3">
      <c r="A76" s="1" t="s">
        <v>78</v>
      </c>
      <c r="B76" s="1"/>
      <c r="C76" s="1"/>
      <c r="D76" s="1"/>
      <c r="E76" s="1"/>
      <c r="F76" s="1"/>
      <c r="G76" s="1"/>
      <c r="H76" s="1"/>
      <c r="I76" s="12">
        <f>I75</f>
        <v>0</v>
      </c>
      <c r="J76" s="1"/>
      <c r="K76" s="12">
        <f>K75</f>
        <v>0</v>
      </c>
      <c r="L76" s="1"/>
      <c r="M76" s="12">
        <f>M75</f>
        <v>158278</v>
      </c>
      <c r="N76" s="32">
        <f>N75</f>
        <v>175</v>
      </c>
      <c r="O76" s="5"/>
      <c r="P76" s="5"/>
      <c r="Q76" s="5"/>
      <c r="R76" s="5"/>
      <c r="S76" s="5"/>
    </row>
    <row r="77" spans="1:19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827B-23FF-4E0C-ACDC-B943F3F77645}">
  <sheetPr>
    <pageSetUpPr fitToPage="1"/>
  </sheetPr>
  <dimension ref="A1:T76"/>
  <sheetViews>
    <sheetView topLeftCell="A13" workbookViewId="0">
      <selection sqref="A1:XFD1048576"/>
    </sheetView>
  </sheetViews>
  <sheetFormatPr defaultRowHeight="15" x14ac:dyDescent="0.25"/>
  <cols>
    <col min="1" max="6" width="3" style="5" customWidth="1"/>
    <col min="7" max="7" width="28.5703125" style="5" customWidth="1"/>
    <col min="8" max="8" width="2.28515625" customWidth="1"/>
    <col min="9" max="9" width="15.7109375" customWidth="1"/>
    <col min="10" max="10" width="2.28515625" customWidth="1"/>
    <col min="11" max="11" width="15.7109375" customWidth="1"/>
    <col min="12" max="12" width="2.28515625" customWidth="1"/>
    <col min="13" max="13" width="17" bestFit="1" customWidth="1"/>
    <col min="14" max="14" width="19.42578125" bestFit="1" customWidth="1"/>
    <col min="18" max="18" width="23.5703125" bestFit="1" customWidth="1"/>
    <col min="19" max="19" width="16.140625" customWidth="1"/>
    <col min="20" max="20" width="10.85546875" bestFit="1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0"/>
      <c r="I1" s="9"/>
      <c r="J1" s="9"/>
      <c r="K1" s="9"/>
      <c r="L1" s="9"/>
      <c r="M1" s="9"/>
      <c r="N1" s="9"/>
    </row>
    <row r="2" spans="1:20" s="7" customFormat="1" ht="16.5" thickTop="1" thickBot="1" x14ac:dyDescent="0.3">
      <c r="A2" s="8"/>
      <c r="B2" s="8"/>
      <c r="C2" s="8"/>
      <c r="D2" s="8"/>
      <c r="E2" s="8"/>
      <c r="F2" s="8"/>
      <c r="G2" s="8"/>
      <c r="H2" s="6"/>
      <c r="I2" s="11" t="s">
        <v>0</v>
      </c>
      <c r="J2" s="6"/>
      <c r="K2" s="11" t="s">
        <v>1</v>
      </c>
      <c r="L2" s="6"/>
      <c r="M2" s="11" t="s">
        <v>108</v>
      </c>
      <c r="N2" s="26" t="s">
        <v>162</v>
      </c>
    </row>
    <row r="3" spans="1:20" ht="15.75" thickTop="1" x14ac:dyDescent="0.25">
      <c r="A3" s="1"/>
      <c r="B3" s="1" t="s">
        <v>3</v>
      </c>
      <c r="C3" s="1"/>
      <c r="D3" s="1"/>
      <c r="E3" s="1"/>
      <c r="F3" s="1"/>
      <c r="G3" s="1"/>
      <c r="H3" s="2"/>
      <c r="I3" s="3"/>
      <c r="J3" s="2"/>
      <c r="K3" s="3"/>
      <c r="L3" s="2"/>
      <c r="M3" s="3"/>
      <c r="N3" s="27"/>
      <c r="R3" s="24"/>
      <c r="T3" s="20"/>
    </row>
    <row r="4" spans="1:20" x14ac:dyDescent="0.25">
      <c r="A4" s="1"/>
      <c r="B4" s="1"/>
      <c r="C4" s="1"/>
      <c r="D4" s="1" t="s">
        <v>4</v>
      </c>
      <c r="E4" s="1"/>
      <c r="F4" s="1"/>
      <c r="G4" s="1"/>
      <c r="H4" s="2"/>
      <c r="I4" s="3"/>
      <c r="J4" s="2"/>
      <c r="K4" s="3"/>
      <c r="L4" s="2"/>
      <c r="M4" s="3"/>
      <c r="N4" s="27"/>
      <c r="R4" s="24"/>
      <c r="T4" s="20"/>
    </row>
    <row r="5" spans="1:20" x14ac:dyDescent="0.25">
      <c r="A5" s="1"/>
      <c r="B5" s="1"/>
      <c r="C5" s="1"/>
      <c r="D5" s="1"/>
      <c r="E5" s="1" t="s">
        <v>5</v>
      </c>
      <c r="F5" s="1"/>
      <c r="G5" s="1"/>
      <c r="H5" s="2"/>
      <c r="I5" s="3"/>
      <c r="J5" s="2"/>
      <c r="K5" s="3"/>
      <c r="L5" s="2"/>
      <c r="M5" s="3">
        <v>28077</v>
      </c>
      <c r="N5" s="27">
        <v>28077</v>
      </c>
      <c r="O5">
        <v>254</v>
      </c>
      <c r="R5" s="24"/>
      <c r="T5" s="20"/>
    </row>
    <row r="6" spans="1:20" x14ac:dyDescent="0.25">
      <c r="A6" s="1"/>
      <c r="B6" s="1"/>
      <c r="C6" s="1"/>
      <c r="D6" s="1"/>
      <c r="E6" s="1" t="s">
        <v>7</v>
      </c>
      <c r="F6" s="1"/>
      <c r="G6" s="1"/>
      <c r="H6" s="2"/>
      <c r="I6" s="3"/>
      <c r="J6" s="2"/>
      <c r="K6" s="3"/>
      <c r="L6" s="2"/>
      <c r="M6" s="3">
        <v>4290</v>
      </c>
      <c r="N6" s="27">
        <v>4378</v>
      </c>
      <c r="R6" s="24"/>
      <c r="T6" s="20"/>
    </row>
    <row r="7" spans="1:20" x14ac:dyDescent="0.25">
      <c r="A7" s="1"/>
      <c r="B7" s="1"/>
      <c r="C7" s="1"/>
      <c r="D7" s="1"/>
      <c r="E7" s="1" t="s">
        <v>9</v>
      </c>
      <c r="F7" s="1"/>
      <c r="G7" s="1"/>
      <c r="H7" s="2"/>
      <c r="I7" s="3"/>
      <c r="J7" s="2"/>
      <c r="K7" s="3"/>
      <c r="L7" s="2"/>
      <c r="M7" s="3"/>
      <c r="N7" s="27"/>
      <c r="R7" s="24"/>
      <c r="T7" s="20"/>
    </row>
    <row r="8" spans="1:20" x14ac:dyDescent="0.25">
      <c r="A8" s="1"/>
      <c r="B8" s="1"/>
      <c r="C8" s="1"/>
      <c r="D8" s="1"/>
      <c r="E8" s="1"/>
      <c r="F8" s="1" t="s">
        <v>10</v>
      </c>
      <c r="G8" s="1"/>
      <c r="H8" s="2"/>
      <c r="I8" s="3"/>
      <c r="J8" s="2"/>
      <c r="K8" s="3"/>
      <c r="L8" s="2"/>
      <c r="M8" s="3"/>
      <c r="N8" s="27"/>
      <c r="R8" s="24"/>
      <c r="S8" t="s">
        <v>157</v>
      </c>
      <c r="T8" s="20"/>
    </row>
    <row r="9" spans="1:20" x14ac:dyDescent="0.25">
      <c r="A9" s="1"/>
      <c r="B9" s="1"/>
      <c r="C9" s="1"/>
      <c r="D9" s="1"/>
      <c r="E9" s="1"/>
      <c r="F9" s="1"/>
      <c r="G9" s="1" t="s">
        <v>11</v>
      </c>
      <c r="H9" s="2"/>
      <c r="I9" s="3"/>
      <c r="J9" s="2"/>
      <c r="K9" s="3"/>
      <c r="L9" s="2"/>
      <c r="M9" s="3">
        <f>T14</f>
        <v>15090</v>
      </c>
      <c r="N9" s="27">
        <v>15000</v>
      </c>
      <c r="O9">
        <v>36</v>
      </c>
      <c r="P9">
        <v>8</v>
      </c>
      <c r="Q9" t="s">
        <v>153</v>
      </c>
      <c r="R9" s="24" t="s">
        <v>154</v>
      </c>
      <c r="S9">
        <f>40*30</f>
        <v>1200</v>
      </c>
      <c r="T9">
        <f>S9*6</f>
        <v>7200</v>
      </c>
    </row>
    <row r="10" spans="1:20" x14ac:dyDescent="0.25">
      <c r="A10" s="1"/>
      <c r="B10" s="1"/>
      <c r="C10" s="1"/>
      <c r="D10" s="1"/>
      <c r="E10" s="1"/>
      <c r="F10" s="1" t="s">
        <v>13</v>
      </c>
      <c r="G10" s="1"/>
      <c r="H10" s="2"/>
      <c r="I10" s="3"/>
      <c r="J10" s="2"/>
      <c r="K10" s="3"/>
      <c r="L10" s="2"/>
      <c r="M10" s="3"/>
      <c r="N10" s="27"/>
      <c r="R10" t="s">
        <v>155</v>
      </c>
      <c r="S10">
        <f>65*10</f>
        <v>650</v>
      </c>
      <c r="T10" s="20">
        <f>S10*6</f>
        <v>3900</v>
      </c>
    </row>
    <row r="11" spans="1:20" x14ac:dyDescent="0.25">
      <c r="A11" s="1"/>
      <c r="B11" s="1"/>
      <c r="C11" s="1"/>
      <c r="D11" s="1"/>
      <c r="E11" s="1"/>
      <c r="F11" s="1" t="s">
        <v>14</v>
      </c>
      <c r="G11" s="1"/>
      <c r="H11" s="2"/>
      <c r="I11" s="3"/>
      <c r="J11" s="2"/>
      <c r="K11" s="3"/>
      <c r="L11" s="2"/>
      <c r="M11" s="3">
        <v>2000</v>
      </c>
      <c r="N11" s="27">
        <v>2000</v>
      </c>
      <c r="R11" s="20" t="s">
        <v>156</v>
      </c>
      <c r="S11">
        <f>36*45</f>
        <v>1620</v>
      </c>
      <c r="T11" s="20">
        <f>S11*2</f>
        <v>3240</v>
      </c>
    </row>
    <row r="12" spans="1:20" x14ac:dyDescent="0.25">
      <c r="A12" s="1"/>
      <c r="B12" s="1"/>
      <c r="C12" s="1"/>
      <c r="D12" s="1"/>
      <c r="E12" s="1"/>
      <c r="F12" s="1" t="s">
        <v>15</v>
      </c>
      <c r="G12" s="1"/>
      <c r="H12" s="2"/>
      <c r="I12" s="3"/>
      <c r="J12" s="2"/>
      <c r="K12" s="3"/>
      <c r="L12" s="2"/>
      <c r="M12" s="3"/>
      <c r="N12" s="27"/>
      <c r="R12" t="s">
        <v>158</v>
      </c>
      <c r="S12">
        <f>75*5</f>
        <v>375</v>
      </c>
      <c r="T12" s="20">
        <f>S12*2</f>
        <v>750</v>
      </c>
    </row>
    <row r="13" spans="1:20" x14ac:dyDescent="0.25">
      <c r="A13" s="1"/>
      <c r="B13" s="1"/>
      <c r="C13" s="1"/>
      <c r="D13" s="1"/>
      <c r="E13" s="1"/>
      <c r="F13" s="1"/>
      <c r="G13" s="1" t="s">
        <v>16</v>
      </c>
      <c r="H13" s="2"/>
      <c r="I13" s="3"/>
      <c r="J13" s="2"/>
      <c r="K13" s="3"/>
      <c r="L13" s="2"/>
      <c r="M13" s="3">
        <v>15000</v>
      </c>
      <c r="N13" s="27">
        <v>9000</v>
      </c>
      <c r="O13">
        <v>100</v>
      </c>
      <c r="P13" t="s">
        <v>163</v>
      </c>
      <c r="R13" s="24"/>
      <c r="T13" s="20"/>
    </row>
    <row r="14" spans="1:20" x14ac:dyDescent="0.25">
      <c r="A14" s="1"/>
      <c r="B14" s="1"/>
      <c r="C14" s="1"/>
      <c r="D14" s="1"/>
      <c r="E14" s="1"/>
      <c r="F14" s="1"/>
      <c r="G14" s="1" t="s">
        <v>17</v>
      </c>
      <c r="H14" s="2"/>
      <c r="I14" s="3"/>
      <c r="J14" s="2"/>
      <c r="K14" s="3"/>
      <c r="L14" s="2"/>
      <c r="M14" s="3">
        <v>9000</v>
      </c>
      <c r="N14" s="27">
        <v>9000</v>
      </c>
      <c r="T14" s="20">
        <f>SUM(T9:T12)</f>
        <v>15090</v>
      </c>
    </row>
    <row r="15" spans="1:20" ht="27.75" customHeight="1" thickBot="1" x14ac:dyDescent="0.3">
      <c r="A15" s="1"/>
      <c r="B15" s="1"/>
      <c r="C15" s="1"/>
      <c r="D15" s="1"/>
      <c r="E15" s="1"/>
      <c r="F15" s="1"/>
      <c r="G15" s="17" t="s">
        <v>18</v>
      </c>
      <c r="H15" s="2"/>
      <c r="I15" s="4"/>
      <c r="J15" s="2"/>
      <c r="K15" s="4"/>
      <c r="L15" s="2"/>
      <c r="M15" s="4">
        <v>1000</v>
      </c>
      <c r="N15" s="28">
        <v>1000</v>
      </c>
      <c r="T15" s="20"/>
    </row>
    <row r="16" spans="1:20" x14ac:dyDescent="0.25">
      <c r="A16" s="1"/>
      <c r="B16" s="1"/>
      <c r="C16" s="1"/>
      <c r="D16" s="1"/>
      <c r="E16" s="1"/>
      <c r="F16" s="1" t="s">
        <v>19</v>
      </c>
      <c r="G16" s="1"/>
      <c r="H16" s="2"/>
      <c r="I16" s="3">
        <f>SUM(I13:I15)</f>
        <v>0</v>
      </c>
      <c r="J16" s="2"/>
      <c r="K16" s="3"/>
      <c r="L16" s="2"/>
      <c r="M16" s="3">
        <f>SUM(M13:M15)</f>
        <v>25000</v>
      </c>
      <c r="N16" s="27">
        <f>SUM(N13:N15)</f>
        <v>19000</v>
      </c>
    </row>
    <row r="17" spans="1:18" ht="15.75" thickBot="1" x14ac:dyDescent="0.3">
      <c r="A17" s="1"/>
      <c r="B17" s="1"/>
      <c r="C17" s="1"/>
      <c r="D17" s="1"/>
      <c r="E17" s="1"/>
      <c r="F17" s="1" t="s">
        <v>20</v>
      </c>
      <c r="G17" s="1"/>
      <c r="H17" s="2"/>
      <c r="I17" s="4">
        <v>0</v>
      </c>
      <c r="J17" s="2"/>
      <c r="K17" s="4">
        <v>0</v>
      </c>
      <c r="L17" s="2"/>
      <c r="M17" s="4">
        <v>1500</v>
      </c>
      <c r="N17" s="28">
        <v>1500</v>
      </c>
    </row>
    <row r="18" spans="1:18" x14ac:dyDescent="0.25">
      <c r="A18" s="1"/>
      <c r="B18" s="1"/>
      <c r="C18" s="1"/>
      <c r="D18" s="1"/>
      <c r="E18" s="1" t="s">
        <v>22</v>
      </c>
      <c r="F18" s="1"/>
      <c r="G18" s="1"/>
      <c r="H18" s="2"/>
      <c r="I18" s="3">
        <f>SUM(I16:I17)</f>
        <v>0</v>
      </c>
      <c r="J18" s="2"/>
      <c r="K18" s="3">
        <f>SUM(K16:K17)</f>
        <v>0</v>
      </c>
      <c r="L18" s="2"/>
      <c r="M18" s="3">
        <f>SUM(M5:M15,M17)</f>
        <v>75957</v>
      </c>
      <c r="N18" s="27">
        <f>SUM(N5:N15,N17)</f>
        <v>69955</v>
      </c>
    </row>
    <row r="19" spans="1:18" x14ac:dyDescent="0.25">
      <c r="A19" s="1"/>
      <c r="B19" s="1"/>
      <c r="C19" s="1"/>
      <c r="D19" s="1"/>
      <c r="E19" s="1" t="s">
        <v>23</v>
      </c>
      <c r="F19" s="1"/>
      <c r="G19" s="1"/>
      <c r="H19" s="16"/>
      <c r="I19" s="15"/>
      <c r="J19" s="16"/>
      <c r="K19" s="15"/>
      <c r="L19" s="16"/>
      <c r="M19" s="15">
        <v>0</v>
      </c>
      <c r="N19" s="29">
        <v>0</v>
      </c>
    </row>
    <row r="20" spans="1:18" x14ac:dyDescent="0.25">
      <c r="A20" s="1"/>
      <c r="B20" s="1"/>
      <c r="C20" s="1"/>
      <c r="D20" s="1"/>
      <c r="E20" s="1" t="s">
        <v>25</v>
      </c>
      <c r="F20" s="1"/>
      <c r="G20" s="1"/>
      <c r="H20" s="2"/>
      <c r="I20" s="3"/>
      <c r="J20" s="2"/>
      <c r="K20" s="3"/>
      <c r="L20" s="2"/>
      <c r="M20" s="3"/>
      <c r="N20" s="27"/>
    </row>
    <row r="21" spans="1:18" x14ac:dyDescent="0.25">
      <c r="A21" s="1"/>
      <c r="B21" s="1"/>
      <c r="C21" s="1"/>
      <c r="D21" s="1"/>
      <c r="E21" s="1"/>
      <c r="F21" s="1"/>
      <c r="G21" s="1" t="s">
        <v>151</v>
      </c>
      <c r="H21" s="2"/>
      <c r="I21" s="3"/>
      <c r="J21" s="2"/>
      <c r="K21" s="3"/>
      <c r="L21" s="2"/>
      <c r="M21" s="3">
        <f>SUM(O21*P21)</f>
        <v>10000</v>
      </c>
      <c r="N21" s="27">
        <v>0</v>
      </c>
      <c r="O21" s="25">
        <v>10000</v>
      </c>
      <c r="P21">
        <v>1</v>
      </c>
    </row>
    <row r="22" spans="1:18" x14ac:dyDescent="0.25">
      <c r="A22" s="1"/>
      <c r="B22" s="1"/>
      <c r="C22" s="1"/>
      <c r="D22" s="1"/>
      <c r="E22" s="1"/>
      <c r="F22" s="1" t="s">
        <v>26</v>
      </c>
      <c r="G22" s="1"/>
      <c r="H22" s="2"/>
      <c r="I22" s="3"/>
      <c r="J22" s="2"/>
      <c r="K22" s="3"/>
      <c r="L22" s="2"/>
      <c r="M22" s="3">
        <f>SUM(O22*P22)</f>
        <v>25000</v>
      </c>
      <c r="N22" s="27">
        <v>50000</v>
      </c>
      <c r="O22">
        <v>5000</v>
      </c>
      <c r="P22">
        <v>5</v>
      </c>
    </row>
    <row r="23" spans="1:18" x14ac:dyDescent="0.25">
      <c r="A23" s="1"/>
      <c r="B23" s="1"/>
      <c r="C23" s="1"/>
      <c r="D23" s="1"/>
      <c r="E23" s="1"/>
      <c r="F23" s="1" t="s">
        <v>27</v>
      </c>
      <c r="G23" s="1"/>
      <c r="H23" s="2"/>
      <c r="I23" s="3"/>
      <c r="J23" s="2"/>
      <c r="K23" s="3"/>
      <c r="L23" s="2"/>
      <c r="M23" s="3">
        <f>SUM(O23*P23)</f>
        <v>21000</v>
      </c>
      <c r="N23" s="27">
        <v>7000</v>
      </c>
      <c r="O23">
        <v>3500</v>
      </c>
      <c r="P23">
        <v>6</v>
      </c>
    </row>
    <row r="24" spans="1:18" x14ac:dyDescent="0.25">
      <c r="A24" s="1"/>
      <c r="B24" s="1"/>
      <c r="C24" s="1"/>
      <c r="D24" s="1"/>
      <c r="E24" s="1"/>
      <c r="F24" s="1" t="s">
        <v>28</v>
      </c>
      <c r="G24" s="1"/>
      <c r="H24" s="2"/>
      <c r="I24" s="3"/>
      <c r="J24" s="2"/>
      <c r="K24" s="3"/>
      <c r="L24" s="2"/>
      <c r="M24" s="3">
        <f>SUM(O24*P24)</f>
        <v>5000</v>
      </c>
      <c r="N24" s="27">
        <v>8750</v>
      </c>
      <c r="O24">
        <v>2500</v>
      </c>
      <c r="P24">
        <v>2</v>
      </c>
    </row>
    <row r="25" spans="1:18" x14ac:dyDescent="0.25">
      <c r="A25" s="1"/>
      <c r="B25" s="1"/>
      <c r="C25" s="1"/>
      <c r="D25" s="1"/>
      <c r="E25" s="1"/>
      <c r="F25" s="1" t="s">
        <v>29</v>
      </c>
      <c r="G25" s="1"/>
      <c r="H25" s="2"/>
      <c r="I25" s="3"/>
      <c r="J25" s="2"/>
      <c r="K25" s="3"/>
      <c r="L25" s="2"/>
      <c r="M25" s="3">
        <v>0</v>
      </c>
      <c r="N25" s="27">
        <v>0</v>
      </c>
    </row>
    <row r="26" spans="1:18" x14ac:dyDescent="0.25">
      <c r="A26" s="1"/>
      <c r="B26" s="1"/>
      <c r="C26" s="1"/>
      <c r="D26" s="1"/>
      <c r="E26" s="1"/>
      <c r="F26" s="1" t="s">
        <v>30</v>
      </c>
      <c r="G26" s="1"/>
      <c r="H26" s="2"/>
      <c r="I26" s="3"/>
      <c r="J26" s="2"/>
      <c r="K26" s="3"/>
      <c r="L26" s="2"/>
      <c r="M26" s="3">
        <f>SUM(O26*P26)</f>
        <v>7500</v>
      </c>
      <c r="N26" s="27">
        <v>1250</v>
      </c>
      <c r="O26">
        <v>1250</v>
      </c>
      <c r="P26">
        <v>6</v>
      </c>
    </row>
    <row r="27" spans="1:18" x14ac:dyDescent="0.25">
      <c r="A27" s="1"/>
      <c r="B27" s="1"/>
      <c r="C27" s="1"/>
      <c r="D27" s="1"/>
      <c r="E27" s="1"/>
      <c r="F27" s="1" t="s">
        <v>31</v>
      </c>
      <c r="G27" s="1"/>
      <c r="H27" s="2"/>
      <c r="I27" s="3"/>
      <c r="J27" s="2"/>
      <c r="K27" s="3"/>
      <c r="L27" s="2"/>
      <c r="M27" s="3">
        <v>1850</v>
      </c>
      <c r="N27" s="27">
        <v>1850</v>
      </c>
      <c r="R27" t="s">
        <v>161</v>
      </c>
    </row>
    <row r="28" spans="1:18" x14ac:dyDescent="0.25">
      <c r="B28" s="1"/>
      <c r="C28" s="1"/>
      <c r="D28" s="1"/>
      <c r="E28" s="1"/>
      <c r="F28" s="1" t="s">
        <v>32</v>
      </c>
      <c r="G28" s="1"/>
      <c r="H28" s="2"/>
      <c r="I28" s="3"/>
      <c r="J28" s="2"/>
      <c r="K28" s="3"/>
      <c r="L28" s="2"/>
      <c r="M28" s="3"/>
      <c r="N28" s="27"/>
    </row>
    <row r="29" spans="1:18" x14ac:dyDescent="0.25">
      <c r="A29" s="1"/>
      <c r="B29" s="1"/>
      <c r="C29" s="1"/>
      <c r="D29" s="1"/>
      <c r="E29" s="1"/>
      <c r="F29" s="1" t="s">
        <v>33</v>
      </c>
      <c r="G29" s="1"/>
      <c r="H29" s="2"/>
      <c r="I29" s="3"/>
      <c r="J29" s="2"/>
      <c r="K29" s="3"/>
      <c r="L29" s="2"/>
      <c r="M29" s="3">
        <f>SUM(O29*P29)</f>
        <v>1000</v>
      </c>
      <c r="N29" s="27">
        <f>SUM(P29*Q29)</f>
        <v>0</v>
      </c>
      <c r="O29">
        <v>250</v>
      </c>
      <c r="P29">
        <v>4</v>
      </c>
    </row>
    <row r="30" spans="1:18" x14ac:dyDescent="0.25">
      <c r="A30" s="1"/>
      <c r="B30" s="1"/>
      <c r="C30" s="1"/>
      <c r="D30" s="1"/>
      <c r="E30" s="1"/>
      <c r="F30" s="1"/>
      <c r="G30" s="1" t="s">
        <v>152</v>
      </c>
      <c r="H30" s="2"/>
      <c r="I30" s="3"/>
      <c r="J30" s="2"/>
      <c r="K30" s="3"/>
      <c r="L30" s="2"/>
      <c r="M30" s="3"/>
      <c r="N30" s="27"/>
      <c r="O30">
        <v>200</v>
      </c>
      <c r="P30">
        <v>5</v>
      </c>
    </row>
    <row r="31" spans="1:18" x14ac:dyDescent="0.25">
      <c r="A31" s="1"/>
      <c r="B31" s="1"/>
      <c r="C31" s="1"/>
      <c r="D31" s="1"/>
      <c r="E31" s="1"/>
      <c r="F31" s="1" t="s">
        <v>34</v>
      </c>
      <c r="G31" s="1"/>
      <c r="H31" s="2"/>
      <c r="I31" s="3"/>
      <c r="J31" s="2"/>
      <c r="K31" s="3"/>
      <c r="L31" s="2"/>
      <c r="M31" s="3">
        <v>1000</v>
      </c>
      <c r="N31" s="27">
        <v>0</v>
      </c>
      <c r="O31">
        <v>500</v>
      </c>
      <c r="P31">
        <v>2</v>
      </c>
    </row>
    <row r="32" spans="1:18" x14ac:dyDescent="0.25">
      <c r="A32" s="1"/>
      <c r="B32" s="1"/>
      <c r="C32" s="1"/>
      <c r="D32" s="1"/>
      <c r="E32" s="1"/>
      <c r="F32" s="1" t="s">
        <v>35</v>
      </c>
      <c r="G32" s="1"/>
      <c r="H32" s="2"/>
      <c r="I32" s="3"/>
      <c r="J32" s="2"/>
      <c r="K32" s="3"/>
      <c r="L32" s="2"/>
      <c r="M32" s="3">
        <v>2500</v>
      </c>
      <c r="N32" s="27">
        <v>0</v>
      </c>
      <c r="P32">
        <v>1</v>
      </c>
    </row>
    <row r="33" spans="1:14" ht="15.75" thickBot="1" x14ac:dyDescent="0.3">
      <c r="A33" s="1"/>
      <c r="B33" s="1"/>
      <c r="C33" s="1"/>
      <c r="D33" s="1"/>
      <c r="E33" s="1"/>
      <c r="F33" s="1"/>
      <c r="G33" s="1"/>
      <c r="H33" s="2"/>
      <c r="I33" s="3"/>
      <c r="J33" s="2"/>
      <c r="K33" s="3"/>
      <c r="L33" s="2"/>
      <c r="M33" s="3"/>
      <c r="N33" s="27"/>
    </row>
    <row r="34" spans="1:14" ht="15.75" thickBot="1" x14ac:dyDescent="0.3">
      <c r="A34" s="1"/>
      <c r="B34" s="1"/>
      <c r="C34" s="1"/>
      <c r="D34" s="1"/>
      <c r="E34" s="1" t="s">
        <v>36</v>
      </c>
      <c r="F34" s="1"/>
      <c r="G34" s="1"/>
      <c r="H34" s="2"/>
      <c r="I34" s="13">
        <f>ROUND(SUM(I20:I31),5)</f>
        <v>0</v>
      </c>
      <c r="J34" s="2"/>
      <c r="K34" s="13">
        <f>ROUND(SUM(K20:K31),5)</f>
        <v>0</v>
      </c>
      <c r="L34" s="2"/>
      <c r="M34" s="13">
        <f>ROUND(SUM(M20:M32),5)</f>
        <v>74850</v>
      </c>
      <c r="N34" s="30">
        <f>ROUND(SUM(N20:N32),5)</f>
        <v>68850</v>
      </c>
    </row>
    <row r="35" spans="1:14" ht="15.75" thickBot="1" x14ac:dyDescent="0.3">
      <c r="A35" s="1"/>
      <c r="B35" s="1"/>
      <c r="C35" s="1"/>
      <c r="D35" s="1" t="s">
        <v>37</v>
      </c>
      <c r="E35" s="1"/>
      <c r="F35" s="1"/>
      <c r="G35" s="1"/>
      <c r="H35" s="2"/>
      <c r="I35" s="14">
        <f>ROUND(SUM(I4:I6)+SUM(I18:I19)+I34,5)</f>
        <v>0</v>
      </c>
      <c r="J35" s="2"/>
      <c r="K35" s="14">
        <f>ROUND(SUM(K4:K6)+SUM(K18:K19)+K34,5)</f>
        <v>0</v>
      </c>
      <c r="L35" s="2"/>
      <c r="M35" s="14">
        <f>SUM(M18+M34)</f>
        <v>150807</v>
      </c>
      <c r="N35" s="31">
        <f>SUM(N18+N34)</f>
        <v>138805</v>
      </c>
    </row>
    <row r="36" spans="1:14" x14ac:dyDescent="0.25">
      <c r="A36" s="1"/>
      <c r="B36" s="1"/>
      <c r="C36" s="1" t="s">
        <v>38</v>
      </c>
      <c r="D36" s="1"/>
      <c r="E36" s="1"/>
      <c r="F36" s="1"/>
      <c r="G36" s="1"/>
      <c r="H36" s="2"/>
      <c r="I36" s="3">
        <f>I35</f>
        <v>0</v>
      </c>
      <c r="J36" s="2"/>
      <c r="K36" s="3">
        <f>K35</f>
        <v>0</v>
      </c>
      <c r="L36" s="2"/>
      <c r="M36" s="3">
        <f>M35</f>
        <v>150807</v>
      </c>
      <c r="N36" s="27">
        <f>N35</f>
        <v>138805</v>
      </c>
    </row>
    <row r="37" spans="1:14" x14ac:dyDescent="0.25">
      <c r="A37" s="1"/>
      <c r="B37" s="1"/>
      <c r="C37" s="1"/>
      <c r="D37" s="1" t="s">
        <v>39</v>
      </c>
      <c r="E37" s="1"/>
      <c r="F37" s="1"/>
      <c r="G37" s="1"/>
      <c r="H37" s="2"/>
      <c r="I37" s="3"/>
      <c r="J37" s="2"/>
      <c r="K37" s="3"/>
      <c r="L37" s="2"/>
      <c r="M37" s="3"/>
      <c r="N37" s="27"/>
    </row>
    <row r="38" spans="1:14" x14ac:dyDescent="0.25">
      <c r="A38" s="1"/>
      <c r="B38" s="1"/>
      <c r="C38" s="1"/>
      <c r="D38" s="1"/>
      <c r="E38" s="1" t="s">
        <v>40</v>
      </c>
      <c r="F38" s="1"/>
      <c r="G38" s="1"/>
      <c r="H38" s="2"/>
      <c r="I38" s="3"/>
      <c r="J38" s="2"/>
      <c r="K38" s="3"/>
      <c r="L38" s="2"/>
      <c r="M38" s="3">
        <v>2300</v>
      </c>
      <c r="N38" s="27">
        <v>2300</v>
      </c>
    </row>
    <row r="39" spans="1:14" x14ac:dyDescent="0.25">
      <c r="A39" s="1"/>
      <c r="B39" s="1"/>
      <c r="C39" s="1"/>
      <c r="D39" s="1"/>
      <c r="E39" s="1" t="s">
        <v>41</v>
      </c>
      <c r="F39" s="1"/>
      <c r="G39" s="1"/>
      <c r="H39" s="2"/>
      <c r="I39" s="3"/>
      <c r="J39" s="2"/>
      <c r="K39" s="3"/>
      <c r="L39" s="2"/>
      <c r="M39" s="3">
        <v>14000</v>
      </c>
      <c r="N39" s="27">
        <v>8000</v>
      </c>
    </row>
    <row r="40" spans="1:14" x14ac:dyDescent="0.25">
      <c r="A40" s="1"/>
      <c r="B40" s="1"/>
      <c r="C40" s="1"/>
      <c r="D40" s="1"/>
      <c r="E40" s="1" t="s">
        <v>42</v>
      </c>
      <c r="F40" s="1"/>
      <c r="G40" s="1"/>
      <c r="H40" s="2"/>
      <c r="I40" s="3"/>
      <c r="J40" s="2"/>
      <c r="K40" s="3"/>
      <c r="L40" s="2"/>
      <c r="M40" s="3">
        <v>1000</v>
      </c>
      <c r="N40" s="27">
        <v>1000</v>
      </c>
    </row>
    <row r="41" spans="1:14" x14ac:dyDescent="0.25">
      <c r="A41" s="1"/>
      <c r="B41" s="1"/>
      <c r="C41" s="1"/>
      <c r="D41" s="1"/>
      <c r="E41" s="1" t="s">
        <v>43</v>
      </c>
      <c r="F41" s="1"/>
      <c r="G41" s="1"/>
      <c r="H41" s="2"/>
      <c r="I41" s="3"/>
      <c r="J41" s="2"/>
      <c r="K41" s="3"/>
      <c r="L41" s="2"/>
      <c r="M41" s="3">
        <v>1500</v>
      </c>
      <c r="N41" s="27">
        <v>500</v>
      </c>
    </row>
    <row r="42" spans="1:14" x14ac:dyDescent="0.25">
      <c r="A42" s="1"/>
      <c r="B42" s="1"/>
      <c r="C42" s="1"/>
      <c r="D42" s="1"/>
      <c r="E42" s="1" t="s">
        <v>44</v>
      </c>
      <c r="F42" s="1"/>
      <c r="G42" s="1"/>
      <c r="H42" s="2"/>
      <c r="I42" s="3"/>
      <c r="J42" s="2"/>
      <c r="K42" s="3"/>
      <c r="L42" s="2"/>
      <c r="M42" s="3">
        <v>300</v>
      </c>
      <c r="N42" s="27">
        <v>300</v>
      </c>
    </row>
    <row r="43" spans="1:14" x14ac:dyDescent="0.25">
      <c r="A43" s="1"/>
      <c r="B43" s="1"/>
      <c r="C43" s="1"/>
      <c r="D43" s="1"/>
      <c r="E43" s="1" t="s">
        <v>45</v>
      </c>
      <c r="F43" s="1"/>
      <c r="G43" s="1"/>
      <c r="H43" s="2"/>
      <c r="I43" s="3"/>
      <c r="J43" s="2"/>
      <c r="K43" s="3"/>
      <c r="L43" s="2"/>
      <c r="M43" s="3">
        <v>500</v>
      </c>
      <c r="N43" s="27">
        <v>500</v>
      </c>
    </row>
    <row r="44" spans="1:14" x14ac:dyDescent="0.25">
      <c r="A44" s="1"/>
      <c r="B44" s="1"/>
      <c r="C44" s="1"/>
      <c r="D44" s="1"/>
      <c r="E44" s="1" t="s">
        <v>46</v>
      </c>
      <c r="F44" s="1"/>
      <c r="G44" s="1"/>
      <c r="H44" s="2"/>
      <c r="I44" s="3"/>
      <c r="J44" s="2"/>
      <c r="K44" s="3"/>
      <c r="L44" s="2"/>
      <c r="M44" s="3">
        <v>2000</v>
      </c>
      <c r="N44" s="27">
        <v>1000</v>
      </c>
    </row>
    <row r="45" spans="1:14" x14ac:dyDescent="0.25">
      <c r="A45" s="1"/>
      <c r="B45" s="1"/>
      <c r="C45" s="1"/>
      <c r="D45" s="1"/>
      <c r="E45" s="1" t="s">
        <v>47</v>
      </c>
      <c r="F45" s="1"/>
      <c r="G45" s="1"/>
      <c r="H45" s="2"/>
      <c r="I45" s="3"/>
      <c r="J45" s="2"/>
      <c r="K45" s="3"/>
      <c r="L45" s="2"/>
      <c r="M45" s="3">
        <v>3000</v>
      </c>
      <c r="N45" s="27">
        <v>0</v>
      </c>
    </row>
    <row r="46" spans="1:14" x14ac:dyDescent="0.25">
      <c r="A46" s="1"/>
      <c r="B46" s="1"/>
      <c r="C46" s="1"/>
      <c r="D46" s="1"/>
      <c r="E46" s="1" t="s">
        <v>48</v>
      </c>
      <c r="F46" s="1"/>
      <c r="G46" s="1"/>
      <c r="H46" s="2"/>
      <c r="I46" s="3"/>
      <c r="J46" s="2"/>
      <c r="K46" s="3"/>
      <c r="L46" s="2"/>
      <c r="M46" s="3">
        <v>18000</v>
      </c>
      <c r="N46" s="27">
        <v>18000</v>
      </c>
    </row>
    <row r="47" spans="1:14" x14ac:dyDescent="0.25">
      <c r="A47" s="1"/>
      <c r="B47" s="1"/>
      <c r="C47" s="1"/>
      <c r="D47" s="1"/>
      <c r="E47" s="1" t="s">
        <v>49</v>
      </c>
      <c r="F47" s="1"/>
      <c r="G47" s="1"/>
      <c r="H47" s="2"/>
      <c r="I47" s="3"/>
      <c r="J47" s="2"/>
      <c r="K47" s="3"/>
      <c r="L47" s="2"/>
      <c r="M47" s="3">
        <v>42000</v>
      </c>
      <c r="N47" s="27">
        <v>47000</v>
      </c>
    </row>
    <row r="48" spans="1:14" x14ac:dyDescent="0.25">
      <c r="A48" s="1"/>
      <c r="B48" s="1"/>
      <c r="C48" s="1"/>
      <c r="D48" s="1"/>
      <c r="E48" s="1" t="s">
        <v>50</v>
      </c>
      <c r="F48" s="1"/>
      <c r="G48" s="1"/>
      <c r="H48" s="2"/>
      <c r="I48" s="3"/>
      <c r="J48" s="2"/>
      <c r="K48" s="3"/>
      <c r="L48" s="2"/>
      <c r="M48" s="3">
        <v>3400</v>
      </c>
      <c r="N48" s="27">
        <v>7800</v>
      </c>
    </row>
    <row r="49" spans="1:14" x14ac:dyDescent="0.25">
      <c r="A49" s="1"/>
      <c r="B49" s="1"/>
      <c r="C49" s="1"/>
      <c r="D49" s="1"/>
      <c r="E49" s="1" t="s">
        <v>51</v>
      </c>
      <c r="F49" s="1"/>
      <c r="G49" s="1"/>
      <c r="H49" s="2"/>
      <c r="I49" s="3"/>
      <c r="J49" s="2"/>
      <c r="K49" s="3"/>
      <c r="L49" s="2"/>
      <c r="M49" s="3">
        <v>6000</v>
      </c>
      <c r="N49" s="27">
        <v>6000</v>
      </c>
    </row>
    <row r="50" spans="1:14" x14ac:dyDescent="0.25">
      <c r="A50" s="1"/>
      <c r="B50" s="1"/>
      <c r="C50" s="1"/>
      <c r="D50" s="1"/>
      <c r="E50" s="1" t="s">
        <v>52</v>
      </c>
      <c r="F50" s="1"/>
      <c r="G50" s="1"/>
      <c r="H50" s="2"/>
      <c r="I50" s="3"/>
      <c r="J50" s="2"/>
      <c r="K50" s="3"/>
      <c r="L50" s="2"/>
      <c r="M50" s="3">
        <v>1300</v>
      </c>
      <c r="N50" s="27">
        <v>1300</v>
      </c>
    </row>
    <row r="51" spans="1:14" x14ac:dyDescent="0.25">
      <c r="A51" s="1"/>
      <c r="B51" s="1"/>
      <c r="C51" s="1"/>
      <c r="D51" s="1"/>
      <c r="E51" s="1" t="s">
        <v>53</v>
      </c>
      <c r="F51" s="1"/>
      <c r="G51" s="1"/>
      <c r="H51" s="2"/>
      <c r="I51" s="3"/>
      <c r="J51" s="2"/>
      <c r="K51" s="3"/>
      <c r="L51" s="2"/>
      <c r="M51" s="3">
        <v>2000</v>
      </c>
      <c r="N51" s="27">
        <v>500</v>
      </c>
    </row>
    <row r="52" spans="1:14" x14ac:dyDescent="0.25">
      <c r="A52" s="1"/>
      <c r="B52" s="1"/>
      <c r="C52" s="1"/>
      <c r="D52" s="1"/>
      <c r="E52" s="1" t="s">
        <v>54</v>
      </c>
      <c r="F52" s="1"/>
      <c r="G52" s="1"/>
      <c r="H52" s="2"/>
      <c r="I52" s="3"/>
      <c r="J52" s="2"/>
      <c r="K52" s="3"/>
      <c r="L52" s="2"/>
      <c r="M52" s="3">
        <v>180</v>
      </c>
      <c r="N52" s="27">
        <v>180</v>
      </c>
    </row>
    <row r="53" spans="1:14" x14ac:dyDescent="0.25">
      <c r="A53" s="1"/>
      <c r="B53" s="1"/>
      <c r="C53" s="1"/>
      <c r="D53" s="1"/>
      <c r="E53" s="1" t="s">
        <v>55</v>
      </c>
      <c r="F53" s="1"/>
      <c r="G53" s="1"/>
      <c r="H53" s="2"/>
      <c r="I53" s="3"/>
      <c r="J53" s="2"/>
      <c r="K53" s="3"/>
      <c r="L53" s="2"/>
      <c r="M53" s="3">
        <v>600</v>
      </c>
      <c r="N53" s="27">
        <v>600</v>
      </c>
    </row>
    <row r="54" spans="1:14" x14ac:dyDescent="0.25">
      <c r="A54" s="1"/>
      <c r="B54" s="1"/>
      <c r="C54" s="1"/>
      <c r="D54" s="1"/>
      <c r="E54" s="1" t="s">
        <v>56</v>
      </c>
      <c r="F54" s="1"/>
      <c r="G54" s="1"/>
      <c r="H54" s="2"/>
      <c r="I54" s="3"/>
      <c r="J54" s="2"/>
      <c r="K54" s="3"/>
      <c r="L54" s="2"/>
      <c r="M54" s="3"/>
      <c r="N54" s="27"/>
    </row>
    <row r="55" spans="1:14" x14ac:dyDescent="0.25">
      <c r="A55" s="1"/>
      <c r="B55" s="1"/>
      <c r="C55" s="1"/>
      <c r="D55" s="1"/>
      <c r="E55" s="1"/>
      <c r="F55" s="1"/>
      <c r="G55" s="1" t="s">
        <v>57</v>
      </c>
      <c r="H55" s="2"/>
      <c r="I55" s="3"/>
      <c r="J55" s="2"/>
      <c r="K55" s="3"/>
      <c r="L55" s="2"/>
      <c r="M55" s="3">
        <v>700</v>
      </c>
      <c r="N55" s="27">
        <v>700</v>
      </c>
    </row>
    <row r="56" spans="1:14" x14ac:dyDescent="0.25">
      <c r="A56" s="1"/>
      <c r="B56" s="1"/>
      <c r="C56" s="1"/>
      <c r="D56" s="1"/>
      <c r="E56" s="1"/>
      <c r="F56" s="1"/>
      <c r="G56" s="1" t="s">
        <v>58</v>
      </c>
      <c r="H56" s="2"/>
      <c r="I56" s="3"/>
      <c r="J56" s="2"/>
      <c r="K56" s="3"/>
      <c r="L56" s="2"/>
      <c r="M56" s="3">
        <v>3000</v>
      </c>
      <c r="N56" s="27">
        <v>3000</v>
      </c>
    </row>
    <row r="57" spans="1:14" x14ac:dyDescent="0.25">
      <c r="A57" s="1"/>
      <c r="B57" s="1"/>
      <c r="C57" s="1"/>
      <c r="D57" s="1"/>
      <c r="E57" s="1"/>
      <c r="F57" s="1"/>
      <c r="G57" s="1" t="s">
        <v>59</v>
      </c>
      <c r="H57" s="2"/>
      <c r="I57" s="3"/>
      <c r="J57" s="2"/>
      <c r="K57" s="3"/>
      <c r="L57" s="2"/>
      <c r="M57" s="3">
        <v>10000</v>
      </c>
      <c r="N57" s="27">
        <v>5000</v>
      </c>
    </row>
    <row r="58" spans="1:14" x14ac:dyDescent="0.25">
      <c r="A58" s="1"/>
      <c r="B58" s="1"/>
      <c r="C58" s="1"/>
      <c r="D58" s="1"/>
      <c r="E58" s="1"/>
      <c r="F58" s="1"/>
      <c r="G58" s="1" t="s">
        <v>60</v>
      </c>
      <c r="H58" s="2"/>
      <c r="I58" s="3"/>
      <c r="J58" s="2"/>
      <c r="K58" s="3"/>
      <c r="L58" s="2"/>
      <c r="M58" s="3">
        <v>10725</v>
      </c>
      <c r="N58" s="27">
        <v>5000</v>
      </c>
    </row>
    <row r="59" spans="1:14" x14ac:dyDescent="0.25">
      <c r="A59" s="1"/>
      <c r="B59" s="1"/>
      <c r="C59" s="1"/>
      <c r="D59" s="1"/>
      <c r="E59" s="1" t="s">
        <v>160</v>
      </c>
      <c r="F59" s="1"/>
      <c r="G59" s="1"/>
      <c r="H59" s="2"/>
      <c r="I59" s="3"/>
      <c r="J59" s="2"/>
      <c r="K59" s="3"/>
      <c r="L59" s="2"/>
      <c r="M59" s="3">
        <v>0</v>
      </c>
      <c r="N59" s="27">
        <v>0</v>
      </c>
    </row>
    <row r="60" spans="1:14" x14ac:dyDescent="0.25">
      <c r="A60" s="1"/>
      <c r="B60" s="1"/>
      <c r="C60" s="1"/>
      <c r="D60" s="1"/>
      <c r="E60" s="1" t="s">
        <v>159</v>
      </c>
      <c r="F60" s="1"/>
      <c r="G60" s="1"/>
      <c r="H60" s="2"/>
      <c r="I60" s="3"/>
      <c r="J60" s="2"/>
      <c r="K60" s="3"/>
      <c r="L60" s="2"/>
      <c r="M60" s="3">
        <v>4200</v>
      </c>
      <c r="N60" s="27">
        <v>4200</v>
      </c>
    </row>
    <row r="61" spans="1:14" x14ac:dyDescent="0.25">
      <c r="A61" s="1"/>
      <c r="B61" s="1"/>
      <c r="C61" s="1"/>
      <c r="D61" s="1"/>
      <c r="E61" s="1" t="s">
        <v>63</v>
      </c>
      <c r="F61" s="1"/>
      <c r="G61" s="1"/>
      <c r="H61" s="2"/>
      <c r="I61" s="3"/>
      <c r="J61" s="2"/>
      <c r="K61" s="3"/>
      <c r="L61" s="2"/>
      <c r="M61" s="3"/>
      <c r="N61" s="27"/>
    </row>
    <row r="62" spans="1:14" x14ac:dyDescent="0.25">
      <c r="A62" s="1"/>
      <c r="B62" s="1"/>
      <c r="C62" s="1"/>
      <c r="D62" s="1"/>
      <c r="E62" s="1"/>
      <c r="F62" s="1" t="s">
        <v>64</v>
      </c>
      <c r="G62" s="1"/>
      <c r="H62" s="2"/>
      <c r="I62" s="3"/>
      <c r="J62" s="2"/>
      <c r="K62" s="3"/>
      <c r="L62" s="2"/>
      <c r="M62" s="3">
        <v>7000</v>
      </c>
      <c r="N62" s="27">
        <v>7000</v>
      </c>
    </row>
    <row r="63" spans="1:14" x14ac:dyDescent="0.25">
      <c r="A63" s="1"/>
      <c r="B63" s="1"/>
      <c r="C63" s="1"/>
      <c r="D63" s="1"/>
      <c r="E63" s="1"/>
      <c r="F63" s="1" t="s">
        <v>65</v>
      </c>
      <c r="G63" s="1"/>
      <c r="H63" s="2"/>
      <c r="I63" s="3"/>
      <c r="J63" s="2"/>
      <c r="K63" s="3"/>
      <c r="L63" s="2"/>
      <c r="M63" s="3">
        <v>5000</v>
      </c>
      <c r="N63" s="27">
        <v>5000</v>
      </c>
    </row>
    <row r="64" spans="1:14" x14ac:dyDescent="0.25">
      <c r="A64" s="1"/>
      <c r="B64" s="1"/>
      <c r="C64" s="1"/>
      <c r="D64" s="1"/>
      <c r="E64" s="1" t="s">
        <v>66</v>
      </c>
      <c r="F64" s="1"/>
      <c r="G64" s="1"/>
      <c r="H64" s="2"/>
      <c r="I64" s="3"/>
      <c r="J64" s="2"/>
      <c r="K64" s="3"/>
      <c r="L64" s="2"/>
      <c r="M64" s="3">
        <v>2400</v>
      </c>
      <c r="N64" s="27">
        <v>2400</v>
      </c>
    </row>
    <row r="65" spans="1:19" x14ac:dyDescent="0.25">
      <c r="A65" s="1"/>
      <c r="B65" s="1"/>
      <c r="C65" s="1"/>
      <c r="D65" s="1"/>
      <c r="E65" s="1" t="s">
        <v>67</v>
      </c>
      <c r="F65" s="1"/>
      <c r="G65" s="1"/>
      <c r="H65" s="2"/>
      <c r="I65" s="3"/>
      <c r="J65" s="2"/>
      <c r="K65" s="3"/>
      <c r="L65" s="2"/>
      <c r="M65" s="3">
        <v>180</v>
      </c>
      <c r="N65" s="27">
        <v>180</v>
      </c>
    </row>
    <row r="66" spans="1:19" x14ac:dyDescent="0.25">
      <c r="A66" s="1"/>
      <c r="B66" s="1"/>
      <c r="C66" s="1"/>
      <c r="D66" s="1"/>
      <c r="E66" s="1" t="s">
        <v>68</v>
      </c>
      <c r="F66" s="1"/>
      <c r="G66" s="1"/>
      <c r="H66" s="2"/>
      <c r="I66" s="3"/>
      <c r="J66" s="2"/>
      <c r="K66" s="3"/>
      <c r="L66" s="2"/>
      <c r="M66" s="3"/>
      <c r="N66" s="27"/>
    </row>
    <row r="67" spans="1:19" x14ac:dyDescent="0.25">
      <c r="A67" s="1"/>
      <c r="B67" s="1"/>
      <c r="C67" s="1"/>
      <c r="D67" s="1"/>
      <c r="E67" s="1" t="s">
        <v>69</v>
      </c>
      <c r="F67" s="1"/>
      <c r="G67" s="1"/>
      <c r="H67" s="2"/>
      <c r="I67" s="3"/>
      <c r="J67" s="2"/>
      <c r="K67" s="3"/>
      <c r="L67" s="2"/>
      <c r="M67" s="3">
        <v>5000</v>
      </c>
      <c r="N67" s="27">
        <v>5000</v>
      </c>
    </row>
    <row r="68" spans="1:19" s="5" customFormat="1" x14ac:dyDescent="0.25">
      <c r="A68" s="1"/>
      <c r="B68" s="1"/>
      <c r="C68" s="1"/>
      <c r="D68" s="1"/>
      <c r="E68" s="1" t="s">
        <v>70</v>
      </c>
      <c r="F68" s="1"/>
      <c r="G68" s="1"/>
      <c r="H68" s="2"/>
      <c r="I68" s="3"/>
      <c r="J68" s="2"/>
      <c r="K68" s="3"/>
      <c r="L68" s="2"/>
      <c r="M68" s="3">
        <v>2500</v>
      </c>
      <c r="N68" s="27">
        <v>2500</v>
      </c>
      <c r="O68"/>
      <c r="P68"/>
      <c r="Q68"/>
      <c r="R68"/>
      <c r="S68"/>
    </row>
    <row r="69" spans="1:19" x14ac:dyDescent="0.25">
      <c r="A69" s="1"/>
      <c r="B69" s="1"/>
      <c r="C69" s="1"/>
      <c r="D69" s="1"/>
      <c r="E69" s="1" t="s">
        <v>71</v>
      </c>
      <c r="F69" s="1"/>
      <c r="G69" s="1"/>
      <c r="H69" s="2"/>
      <c r="I69" s="3"/>
      <c r="J69" s="2"/>
      <c r="K69" s="3"/>
      <c r="L69" s="2"/>
      <c r="M69" s="3">
        <v>500</v>
      </c>
      <c r="N69" s="27">
        <v>500</v>
      </c>
    </row>
    <row r="70" spans="1:19" x14ac:dyDescent="0.25">
      <c r="A70" s="1"/>
      <c r="B70" s="1"/>
      <c r="C70" s="1"/>
      <c r="D70" s="1"/>
      <c r="E70" s="1" t="s">
        <v>72</v>
      </c>
      <c r="F70" s="1"/>
      <c r="G70" s="1"/>
      <c r="H70" s="2"/>
      <c r="I70" s="3"/>
      <c r="J70" s="2"/>
      <c r="K70" s="3"/>
      <c r="L70" s="2"/>
      <c r="M70" s="3">
        <v>0</v>
      </c>
      <c r="N70" s="27">
        <v>0</v>
      </c>
    </row>
    <row r="71" spans="1:19" x14ac:dyDescent="0.25">
      <c r="A71" s="1" t="s">
        <v>73</v>
      </c>
      <c r="B71" s="1"/>
      <c r="C71" s="1"/>
      <c r="D71" s="1"/>
      <c r="E71" s="1" t="s">
        <v>74</v>
      </c>
      <c r="F71" s="1"/>
      <c r="G71" s="1"/>
      <c r="H71" s="2"/>
      <c r="I71" s="3"/>
      <c r="J71" s="2"/>
      <c r="K71" s="3"/>
      <c r="L71" s="2"/>
      <c r="M71" s="3"/>
      <c r="N71" s="27">
        <v>500</v>
      </c>
    </row>
    <row r="72" spans="1:19" ht="15.75" thickBot="1" x14ac:dyDescent="0.3">
      <c r="A72" s="1"/>
      <c r="B72" s="1"/>
      <c r="C72" s="1"/>
      <c r="D72" s="1"/>
      <c r="E72" s="1" t="s">
        <v>75</v>
      </c>
      <c r="F72" s="1"/>
      <c r="G72" s="1"/>
      <c r="H72" s="2"/>
      <c r="I72" s="3"/>
      <c r="J72" s="2"/>
      <c r="K72" s="3"/>
      <c r="L72" s="2"/>
      <c r="M72" s="3">
        <v>1244</v>
      </c>
      <c r="N72" s="27">
        <v>1267</v>
      </c>
    </row>
    <row r="73" spans="1:19" ht="15.75" thickBot="1" x14ac:dyDescent="0.3">
      <c r="A73" s="1"/>
      <c r="B73" s="1"/>
      <c r="C73" s="1"/>
      <c r="D73" s="1" t="s">
        <v>76</v>
      </c>
      <c r="E73" s="1"/>
      <c r="F73" s="1"/>
      <c r="G73" s="1"/>
      <c r="H73" s="2"/>
      <c r="I73" s="13">
        <f>ROUND(SUM(I37:I72),5)</f>
        <v>0</v>
      </c>
      <c r="J73" s="2"/>
      <c r="K73" s="13">
        <f>ROUND(SUM(K37:K72),5)</f>
        <v>0</v>
      </c>
      <c r="L73" s="2"/>
      <c r="M73" s="13">
        <f>ROUND(SUM(M37:M72),5)</f>
        <v>150529</v>
      </c>
      <c r="N73" s="30">
        <f>ROUND(SUM(N37:N72),5)</f>
        <v>137227</v>
      </c>
    </row>
    <row r="74" spans="1:19" ht="15.75" thickBot="1" x14ac:dyDescent="0.3">
      <c r="A74" s="1"/>
      <c r="B74" s="1" t="s">
        <v>77</v>
      </c>
      <c r="C74" s="1"/>
      <c r="D74" s="1"/>
      <c r="E74" s="1"/>
      <c r="F74" s="1"/>
      <c r="G74" s="1"/>
      <c r="H74" s="2"/>
      <c r="I74" s="13">
        <f>ROUND(I3+I36-I73,5)</f>
        <v>0</v>
      </c>
      <c r="J74" s="2"/>
      <c r="K74" s="13">
        <f>ROUND(K3+K36-K73,5)</f>
        <v>0</v>
      </c>
      <c r="L74" s="2"/>
      <c r="M74" s="13">
        <f>ROUND(M3+M36-M73,5)</f>
        <v>278</v>
      </c>
      <c r="N74" s="30">
        <f>ROUND(N3+N36-N73,5)</f>
        <v>1578</v>
      </c>
    </row>
    <row r="75" spans="1:19" ht="15.75" thickBot="1" x14ac:dyDescent="0.3">
      <c r="A75" s="1" t="s">
        <v>78</v>
      </c>
      <c r="B75" s="1"/>
      <c r="C75" s="1"/>
      <c r="D75" s="1"/>
      <c r="E75" s="1"/>
      <c r="F75" s="1"/>
      <c r="G75" s="1"/>
      <c r="H75" s="1"/>
      <c r="I75" s="12">
        <f>I74</f>
        <v>0</v>
      </c>
      <c r="J75" s="1"/>
      <c r="K75" s="12">
        <f>K74</f>
        <v>0</v>
      </c>
      <c r="L75" s="1"/>
      <c r="M75" s="12">
        <f>M74</f>
        <v>278</v>
      </c>
      <c r="N75" s="32">
        <f>N74</f>
        <v>1578</v>
      </c>
      <c r="O75" s="5"/>
      <c r="P75" s="5"/>
      <c r="Q75" s="5"/>
      <c r="R75" s="5"/>
      <c r="S75" s="5"/>
    </row>
    <row r="76" spans="1:19" ht="15.75" thickTop="1" x14ac:dyDescent="0.25"/>
  </sheetData>
  <printOptions gridLines="1"/>
  <pageMargins left="0.7" right="0.7" top="0.75" bottom="0.75" header="0.3" footer="0.3"/>
  <pageSetup scale="61" fitToWidth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6"/>
  <sheetViews>
    <sheetView topLeftCell="A25" workbookViewId="0">
      <selection activeCell="N65" sqref="N65"/>
    </sheetView>
  </sheetViews>
  <sheetFormatPr defaultRowHeight="15" x14ac:dyDescent="0.25"/>
  <cols>
    <col min="1" max="6" width="3" style="5" customWidth="1"/>
    <col min="7" max="7" width="28.5703125" style="5" customWidth="1"/>
    <col min="8" max="8" width="2.28515625" customWidth="1"/>
    <col min="9" max="9" width="15.7109375" customWidth="1"/>
    <col min="10" max="10" width="2.28515625" customWidth="1"/>
    <col min="11" max="11" width="15.7109375" customWidth="1"/>
    <col min="12" max="12" width="2.28515625" customWidth="1"/>
    <col min="13" max="13" width="17" bestFit="1" customWidth="1"/>
    <col min="14" max="14" width="19.42578125" bestFit="1" customWidth="1"/>
    <col min="18" max="18" width="23.5703125" bestFit="1" customWidth="1"/>
    <col min="19" max="19" width="16.140625" customWidth="1"/>
    <col min="20" max="20" width="10.85546875" bestFit="1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0"/>
      <c r="I1" s="9"/>
      <c r="J1" s="9"/>
      <c r="K1" s="9"/>
      <c r="L1" s="9"/>
      <c r="M1" s="9"/>
      <c r="N1" s="9"/>
    </row>
    <row r="2" spans="1:20" s="7" customFormat="1" ht="16.5" thickTop="1" thickBot="1" x14ac:dyDescent="0.3">
      <c r="A2" s="8"/>
      <c r="B2" s="8"/>
      <c r="C2" s="8"/>
      <c r="D2" s="8"/>
      <c r="E2" s="8"/>
      <c r="F2" s="8"/>
      <c r="G2" s="8"/>
      <c r="H2" s="6"/>
      <c r="I2" s="11" t="s">
        <v>0</v>
      </c>
      <c r="J2" s="6"/>
      <c r="K2" s="11" t="s">
        <v>1</v>
      </c>
      <c r="L2" s="6"/>
      <c r="M2" s="11" t="s">
        <v>108</v>
      </c>
      <c r="N2" s="26" t="s">
        <v>162</v>
      </c>
    </row>
    <row r="3" spans="1:20" ht="15.75" thickTop="1" x14ac:dyDescent="0.25">
      <c r="A3" s="1"/>
      <c r="B3" s="1" t="s">
        <v>3</v>
      </c>
      <c r="C3" s="1"/>
      <c r="D3" s="1"/>
      <c r="E3" s="1"/>
      <c r="F3" s="1"/>
      <c r="G3" s="1"/>
      <c r="H3" s="2"/>
      <c r="I3" s="3"/>
      <c r="J3" s="2"/>
      <c r="K3" s="3"/>
      <c r="L3" s="2"/>
      <c r="M3" s="3"/>
      <c r="N3" s="27"/>
      <c r="R3" s="24"/>
      <c r="T3" s="20"/>
    </row>
    <row r="4" spans="1:20" x14ac:dyDescent="0.25">
      <c r="A4" s="1"/>
      <c r="B4" s="1"/>
      <c r="C4" s="1"/>
      <c r="D4" s="1" t="s">
        <v>4</v>
      </c>
      <c r="E4" s="1"/>
      <c r="F4" s="1"/>
      <c r="G4" s="1"/>
      <c r="H4" s="2"/>
      <c r="I4" s="3"/>
      <c r="J4" s="2"/>
      <c r="K4" s="3"/>
      <c r="L4" s="2"/>
      <c r="M4" s="3"/>
      <c r="N4" s="27"/>
      <c r="R4" s="24"/>
      <c r="T4" s="20"/>
    </row>
    <row r="5" spans="1:20" x14ac:dyDescent="0.25">
      <c r="A5" s="1"/>
      <c r="B5" s="1"/>
      <c r="C5" s="1"/>
      <c r="D5" s="1"/>
      <c r="E5" s="1" t="s">
        <v>5</v>
      </c>
      <c r="F5" s="1"/>
      <c r="G5" s="1"/>
      <c r="H5" s="2"/>
      <c r="I5" s="3"/>
      <c r="J5" s="2"/>
      <c r="K5" s="3"/>
      <c r="L5" s="2"/>
      <c r="M5" s="3">
        <v>28077</v>
      </c>
      <c r="N5" s="27">
        <v>28077</v>
      </c>
      <c r="O5">
        <v>254</v>
      </c>
      <c r="R5" s="24"/>
      <c r="T5" s="20"/>
    </row>
    <row r="6" spans="1:20" x14ac:dyDescent="0.25">
      <c r="A6" s="1"/>
      <c r="B6" s="1"/>
      <c r="C6" s="1"/>
      <c r="D6" s="1"/>
      <c r="E6" s="1" t="s">
        <v>7</v>
      </c>
      <c r="F6" s="1"/>
      <c r="G6" s="1"/>
      <c r="H6" s="2"/>
      <c r="I6" s="3"/>
      <c r="J6" s="2"/>
      <c r="K6" s="3"/>
      <c r="L6" s="2"/>
      <c r="M6" s="3">
        <v>4290</v>
      </c>
      <c r="N6" s="27">
        <v>4378</v>
      </c>
      <c r="R6" s="24"/>
      <c r="T6" s="20"/>
    </row>
    <row r="7" spans="1:20" x14ac:dyDescent="0.25">
      <c r="A7" s="1"/>
      <c r="B7" s="1"/>
      <c r="C7" s="1"/>
      <c r="D7" s="1"/>
      <c r="E7" s="1" t="s">
        <v>9</v>
      </c>
      <c r="F7" s="1"/>
      <c r="G7" s="1"/>
      <c r="H7" s="2"/>
      <c r="I7" s="3"/>
      <c r="J7" s="2"/>
      <c r="K7" s="3"/>
      <c r="L7" s="2"/>
      <c r="M7" s="3"/>
      <c r="N7" s="27"/>
      <c r="R7" s="24"/>
      <c r="T7" s="20"/>
    </row>
    <row r="8" spans="1:20" x14ac:dyDescent="0.25">
      <c r="A8" s="1"/>
      <c r="B8" s="1"/>
      <c r="C8" s="1"/>
      <c r="D8" s="1"/>
      <c r="E8" s="1"/>
      <c r="F8" s="1" t="s">
        <v>10</v>
      </c>
      <c r="G8" s="1"/>
      <c r="H8" s="2"/>
      <c r="I8" s="3"/>
      <c r="J8" s="2"/>
      <c r="K8" s="3"/>
      <c r="L8" s="2"/>
      <c r="M8" s="3"/>
      <c r="N8" s="27"/>
      <c r="R8" s="24"/>
      <c r="S8" t="s">
        <v>157</v>
      </c>
      <c r="T8" s="20"/>
    </row>
    <row r="9" spans="1:20" x14ac:dyDescent="0.25">
      <c r="A9" s="1"/>
      <c r="B9" s="1"/>
      <c r="C9" s="1"/>
      <c r="D9" s="1"/>
      <c r="E9" s="1"/>
      <c r="F9" s="1"/>
      <c r="G9" s="1" t="s">
        <v>11</v>
      </c>
      <c r="H9" s="2"/>
      <c r="I9" s="3"/>
      <c r="J9" s="2"/>
      <c r="K9" s="3"/>
      <c r="L9" s="2"/>
      <c r="M9" s="3">
        <f>T14</f>
        <v>15090</v>
      </c>
      <c r="N9" s="27">
        <v>15000</v>
      </c>
      <c r="O9">
        <v>36</v>
      </c>
      <c r="P9">
        <v>8</v>
      </c>
      <c r="Q9" t="s">
        <v>153</v>
      </c>
      <c r="R9" s="24" t="s">
        <v>154</v>
      </c>
      <c r="S9">
        <f>40*30</f>
        <v>1200</v>
      </c>
      <c r="T9">
        <f>S9*6</f>
        <v>7200</v>
      </c>
    </row>
    <row r="10" spans="1:20" x14ac:dyDescent="0.25">
      <c r="A10" s="1"/>
      <c r="B10" s="1"/>
      <c r="C10" s="1"/>
      <c r="D10" s="1"/>
      <c r="E10" s="1"/>
      <c r="F10" s="1" t="s">
        <v>13</v>
      </c>
      <c r="G10" s="1"/>
      <c r="H10" s="2"/>
      <c r="I10" s="3"/>
      <c r="J10" s="2"/>
      <c r="K10" s="3"/>
      <c r="L10" s="2"/>
      <c r="M10" s="3"/>
      <c r="N10" s="27"/>
      <c r="R10" t="s">
        <v>155</v>
      </c>
      <c r="S10">
        <f>65*10</f>
        <v>650</v>
      </c>
      <c r="T10" s="20">
        <f>S10*6</f>
        <v>3900</v>
      </c>
    </row>
    <row r="11" spans="1:20" x14ac:dyDescent="0.25">
      <c r="A11" s="1"/>
      <c r="B11" s="1"/>
      <c r="C11" s="1"/>
      <c r="D11" s="1"/>
      <c r="E11" s="1"/>
      <c r="F11" s="1" t="s">
        <v>14</v>
      </c>
      <c r="G11" s="1"/>
      <c r="H11" s="2"/>
      <c r="I11" s="3"/>
      <c r="J11" s="2"/>
      <c r="K11" s="3"/>
      <c r="L11" s="2"/>
      <c r="M11" s="3">
        <v>2000</v>
      </c>
      <c r="N11" s="27">
        <v>2000</v>
      </c>
      <c r="R11" s="20" t="s">
        <v>156</v>
      </c>
      <c r="S11">
        <f>36*45</f>
        <v>1620</v>
      </c>
      <c r="T11" s="20">
        <f>S11*2</f>
        <v>3240</v>
      </c>
    </row>
    <row r="12" spans="1:20" x14ac:dyDescent="0.25">
      <c r="A12" s="1"/>
      <c r="B12" s="1"/>
      <c r="C12" s="1"/>
      <c r="D12" s="1"/>
      <c r="E12" s="1"/>
      <c r="F12" s="1" t="s">
        <v>15</v>
      </c>
      <c r="G12" s="1"/>
      <c r="H12" s="2"/>
      <c r="I12" s="3"/>
      <c r="J12" s="2"/>
      <c r="K12" s="3"/>
      <c r="L12" s="2"/>
      <c r="M12" s="3"/>
      <c r="N12" s="27"/>
      <c r="R12" t="s">
        <v>158</v>
      </c>
      <c r="S12">
        <f>75*5</f>
        <v>375</v>
      </c>
      <c r="T12" s="20">
        <f>S12*2</f>
        <v>750</v>
      </c>
    </row>
    <row r="13" spans="1:20" x14ac:dyDescent="0.25">
      <c r="A13" s="1"/>
      <c r="B13" s="1"/>
      <c r="C13" s="1"/>
      <c r="D13" s="1"/>
      <c r="E13" s="1"/>
      <c r="F13" s="1"/>
      <c r="G13" s="1" t="s">
        <v>16</v>
      </c>
      <c r="H13" s="2"/>
      <c r="I13" s="3"/>
      <c r="J13" s="2"/>
      <c r="K13" s="3"/>
      <c r="L13" s="2"/>
      <c r="M13" s="3">
        <v>15000</v>
      </c>
      <c r="N13" s="27">
        <v>9000</v>
      </c>
      <c r="O13">
        <v>143</v>
      </c>
      <c r="R13" s="24"/>
      <c r="T13" s="20"/>
    </row>
    <row r="14" spans="1:20" x14ac:dyDescent="0.25">
      <c r="A14" s="1"/>
      <c r="B14" s="1"/>
      <c r="C14" s="1"/>
      <c r="D14" s="1"/>
      <c r="E14" s="1"/>
      <c r="F14" s="1"/>
      <c r="G14" s="1" t="s">
        <v>17</v>
      </c>
      <c r="H14" s="2"/>
      <c r="I14" s="3"/>
      <c r="J14" s="2"/>
      <c r="K14" s="3"/>
      <c r="L14" s="2"/>
      <c r="M14" s="3">
        <v>9000</v>
      </c>
      <c r="N14" s="27">
        <v>9000</v>
      </c>
      <c r="T14" s="20">
        <f>SUM(T9:T12)</f>
        <v>15090</v>
      </c>
    </row>
    <row r="15" spans="1:20" ht="27.75" customHeight="1" thickBot="1" x14ac:dyDescent="0.3">
      <c r="A15" s="1"/>
      <c r="B15" s="1"/>
      <c r="C15" s="1"/>
      <c r="D15" s="1"/>
      <c r="E15" s="1"/>
      <c r="F15" s="1"/>
      <c r="G15" s="17" t="s">
        <v>18</v>
      </c>
      <c r="H15" s="2"/>
      <c r="I15" s="4"/>
      <c r="J15" s="2"/>
      <c r="K15" s="4"/>
      <c r="L15" s="2"/>
      <c r="M15" s="4">
        <v>1000</v>
      </c>
      <c r="N15" s="28">
        <v>1000</v>
      </c>
      <c r="T15" s="20"/>
    </row>
    <row r="16" spans="1:20" x14ac:dyDescent="0.25">
      <c r="A16" s="1"/>
      <c r="B16" s="1"/>
      <c r="C16" s="1"/>
      <c r="D16" s="1"/>
      <c r="E16" s="1"/>
      <c r="F16" s="1" t="s">
        <v>19</v>
      </c>
      <c r="G16" s="1"/>
      <c r="H16" s="2"/>
      <c r="I16" s="3">
        <f>SUM(I13:I15)</f>
        <v>0</v>
      </c>
      <c r="J16" s="2"/>
      <c r="K16" s="3"/>
      <c r="L16" s="2"/>
      <c r="M16" s="3">
        <f>SUM(M13:M15)</f>
        <v>25000</v>
      </c>
      <c r="N16" s="27">
        <f>SUM(N13:N15)</f>
        <v>19000</v>
      </c>
    </row>
    <row r="17" spans="1:18" ht="15.75" thickBot="1" x14ac:dyDescent="0.3">
      <c r="A17" s="1"/>
      <c r="B17" s="1"/>
      <c r="C17" s="1"/>
      <c r="D17" s="1"/>
      <c r="E17" s="1"/>
      <c r="F17" s="1" t="s">
        <v>20</v>
      </c>
      <c r="G17" s="1"/>
      <c r="H17" s="2"/>
      <c r="I17" s="4">
        <v>0</v>
      </c>
      <c r="J17" s="2"/>
      <c r="K17" s="4">
        <v>0</v>
      </c>
      <c r="L17" s="2"/>
      <c r="M17" s="4">
        <v>1500</v>
      </c>
      <c r="N17" s="28">
        <v>1500</v>
      </c>
    </row>
    <row r="18" spans="1:18" x14ac:dyDescent="0.25">
      <c r="A18" s="1"/>
      <c r="B18" s="1"/>
      <c r="C18" s="1"/>
      <c r="D18" s="1"/>
      <c r="E18" s="1" t="s">
        <v>22</v>
      </c>
      <c r="F18" s="1"/>
      <c r="G18" s="1"/>
      <c r="H18" s="2"/>
      <c r="I18" s="3">
        <f>SUM(I16:I17)</f>
        <v>0</v>
      </c>
      <c r="J18" s="2"/>
      <c r="K18" s="3">
        <f>SUM(K16:K17)</f>
        <v>0</v>
      </c>
      <c r="L18" s="2"/>
      <c r="M18" s="3">
        <f>SUM(M5:M15,M17)</f>
        <v>75957</v>
      </c>
      <c r="N18" s="27">
        <f>SUM(N5:N15,N17)</f>
        <v>69955</v>
      </c>
    </row>
    <row r="19" spans="1:18" x14ac:dyDescent="0.25">
      <c r="A19" s="1"/>
      <c r="B19" s="1"/>
      <c r="C19" s="1"/>
      <c r="D19" s="1"/>
      <c r="E19" s="1" t="s">
        <v>23</v>
      </c>
      <c r="F19" s="1"/>
      <c r="G19" s="1"/>
      <c r="H19" s="16"/>
      <c r="I19" s="15"/>
      <c r="J19" s="16"/>
      <c r="K19" s="15"/>
      <c r="L19" s="16"/>
      <c r="M19" s="15">
        <v>0</v>
      </c>
      <c r="N19" s="29">
        <v>0</v>
      </c>
    </row>
    <row r="20" spans="1:18" x14ac:dyDescent="0.25">
      <c r="A20" s="1"/>
      <c r="B20" s="1"/>
      <c r="C20" s="1"/>
      <c r="D20" s="1"/>
      <c r="E20" s="1" t="s">
        <v>25</v>
      </c>
      <c r="F20" s="1"/>
      <c r="G20" s="1"/>
      <c r="H20" s="2"/>
      <c r="I20" s="3"/>
      <c r="J20" s="2"/>
      <c r="K20" s="3"/>
      <c r="L20" s="2"/>
      <c r="M20" s="3"/>
      <c r="N20" s="27"/>
    </row>
    <row r="21" spans="1:18" x14ac:dyDescent="0.25">
      <c r="A21" s="1"/>
      <c r="B21" s="1"/>
      <c r="C21" s="1"/>
      <c r="D21" s="1"/>
      <c r="E21" s="1"/>
      <c r="F21" s="1"/>
      <c r="G21" s="1" t="s">
        <v>151</v>
      </c>
      <c r="H21" s="2"/>
      <c r="I21" s="3"/>
      <c r="J21" s="2"/>
      <c r="K21" s="3"/>
      <c r="L21" s="2"/>
      <c r="M21" s="3">
        <f>SUM(O21*P21)</f>
        <v>10000</v>
      </c>
      <c r="N21" s="27">
        <v>0</v>
      </c>
      <c r="O21" s="25">
        <v>10000</v>
      </c>
      <c r="P21">
        <v>1</v>
      </c>
    </row>
    <row r="22" spans="1:18" x14ac:dyDescent="0.25">
      <c r="A22" s="1"/>
      <c r="B22" s="1"/>
      <c r="C22" s="1"/>
      <c r="D22" s="1"/>
      <c r="E22" s="1"/>
      <c r="F22" s="1" t="s">
        <v>26</v>
      </c>
      <c r="G22" s="1"/>
      <c r="H22" s="2"/>
      <c r="I22" s="3"/>
      <c r="J22" s="2"/>
      <c r="K22" s="3"/>
      <c r="L22" s="2"/>
      <c r="M22" s="3">
        <f>SUM(O22*P22)</f>
        <v>25000</v>
      </c>
      <c r="N22" s="27">
        <v>50000</v>
      </c>
      <c r="O22">
        <v>5000</v>
      </c>
      <c r="P22">
        <v>5</v>
      </c>
    </row>
    <row r="23" spans="1:18" x14ac:dyDescent="0.25">
      <c r="A23" s="1"/>
      <c r="B23" s="1"/>
      <c r="C23" s="1"/>
      <c r="D23" s="1"/>
      <c r="E23" s="1"/>
      <c r="F23" s="1" t="s">
        <v>27</v>
      </c>
      <c r="G23" s="1"/>
      <c r="H23" s="2"/>
      <c r="I23" s="3"/>
      <c r="J23" s="2"/>
      <c r="K23" s="3"/>
      <c r="L23" s="2"/>
      <c r="M23" s="3">
        <f>SUM(O23*P23)</f>
        <v>21000</v>
      </c>
      <c r="N23" s="27">
        <v>7000</v>
      </c>
      <c r="O23">
        <v>3500</v>
      </c>
      <c r="P23">
        <v>6</v>
      </c>
    </row>
    <row r="24" spans="1:18" x14ac:dyDescent="0.25">
      <c r="A24" s="1"/>
      <c r="B24" s="1"/>
      <c r="C24" s="1"/>
      <c r="D24" s="1"/>
      <c r="E24" s="1"/>
      <c r="F24" s="1" t="s">
        <v>28</v>
      </c>
      <c r="G24" s="1"/>
      <c r="H24" s="2"/>
      <c r="I24" s="3"/>
      <c r="J24" s="2"/>
      <c r="K24" s="3"/>
      <c r="L24" s="2"/>
      <c r="M24" s="3">
        <f>SUM(O24*P24)</f>
        <v>5000</v>
      </c>
      <c r="N24" s="27">
        <v>8750</v>
      </c>
      <c r="O24">
        <v>2500</v>
      </c>
      <c r="P24">
        <v>2</v>
      </c>
    </row>
    <row r="25" spans="1:18" x14ac:dyDescent="0.25">
      <c r="A25" s="1"/>
      <c r="B25" s="1"/>
      <c r="C25" s="1"/>
      <c r="D25" s="1"/>
      <c r="E25" s="1"/>
      <c r="F25" s="1" t="s">
        <v>29</v>
      </c>
      <c r="G25" s="1"/>
      <c r="H25" s="2"/>
      <c r="I25" s="3"/>
      <c r="J25" s="2"/>
      <c r="K25" s="3"/>
      <c r="L25" s="2"/>
      <c r="M25" s="3">
        <v>0</v>
      </c>
      <c r="N25" s="27">
        <v>0</v>
      </c>
    </row>
    <row r="26" spans="1:18" x14ac:dyDescent="0.25">
      <c r="A26" s="1"/>
      <c r="B26" s="1"/>
      <c r="C26" s="1"/>
      <c r="D26" s="1"/>
      <c r="E26" s="1"/>
      <c r="F26" s="1" t="s">
        <v>30</v>
      </c>
      <c r="G26" s="1"/>
      <c r="H26" s="2"/>
      <c r="I26" s="3"/>
      <c r="J26" s="2"/>
      <c r="K26" s="3"/>
      <c r="L26" s="2"/>
      <c r="M26" s="3">
        <f>SUM(O26*P26)</f>
        <v>7500</v>
      </c>
      <c r="N26" s="27">
        <v>1250</v>
      </c>
      <c r="O26">
        <v>1250</v>
      </c>
      <c r="P26">
        <v>6</v>
      </c>
    </row>
    <row r="27" spans="1:18" x14ac:dyDescent="0.25">
      <c r="A27" s="1"/>
      <c r="B27" s="1"/>
      <c r="C27" s="1"/>
      <c r="D27" s="1"/>
      <c r="E27" s="1"/>
      <c r="F27" s="1" t="s">
        <v>31</v>
      </c>
      <c r="G27" s="1"/>
      <c r="H27" s="2"/>
      <c r="I27" s="3"/>
      <c r="J27" s="2"/>
      <c r="K27" s="3"/>
      <c r="L27" s="2"/>
      <c r="M27" s="3">
        <v>1850</v>
      </c>
      <c r="N27" s="27">
        <v>1850</v>
      </c>
      <c r="R27" t="s">
        <v>161</v>
      </c>
    </row>
    <row r="28" spans="1:18" x14ac:dyDescent="0.25">
      <c r="B28" s="1"/>
      <c r="C28" s="1"/>
      <c r="D28" s="1"/>
      <c r="E28" s="1"/>
      <c r="F28" s="1" t="s">
        <v>32</v>
      </c>
      <c r="G28" s="1"/>
      <c r="H28" s="2"/>
      <c r="I28" s="3"/>
      <c r="J28" s="2"/>
      <c r="K28" s="3"/>
      <c r="L28" s="2"/>
      <c r="M28" s="3"/>
      <c r="N28" s="27"/>
    </row>
    <row r="29" spans="1:18" x14ac:dyDescent="0.25">
      <c r="A29" s="1"/>
      <c r="B29" s="1"/>
      <c r="C29" s="1"/>
      <c r="D29" s="1"/>
      <c r="E29" s="1"/>
      <c r="F29" s="1" t="s">
        <v>33</v>
      </c>
      <c r="G29" s="1"/>
      <c r="H29" s="2"/>
      <c r="I29" s="3"/>
      <c r="J29" s="2"/>
      <c r="K29" s="3"/>
      <c r="L29" s="2"/>
      <c r="M29" s="3">
        <f>SUM(O29*P29)</f>
        <v>1000</v>
      </c>
      <c r="N29" s="27">
        <f>SUM(P29*Q29)</f>
        <v>0</v>
      </c>
      <c r="O29">
        <v>250</v>
      </c>
      <c r="P29">
        <v>4</v>
      </c>
    </row>
    <row r="30" spans="1:18" x14ac:dyDescent="0.25">
      <c r="A30" s="1"/>
      <c r="B30" s="1"/>
      <c r="C30" s="1"/>
      <c r="D30" s="1"/>
      <c r="E30" s="1"/>
      <c r="F30" s="1"/>
      <c r="G30" s="1" t="s">
        <v>152</v>
      </c>
      <c r="H30" s="2"/>
      <c r="I30" s="3"/>
      <c r="J30" s="2"/>
      <c r="K30" s="3"/>
      <c r="L30" s="2"/>
      <c r="M30" s="3"/>
      <c r="N30" s="27"/>
      <c r="O30">
        <v>200</v>
      </c>
      <c r="P30">
        <v>5</v>
      </c>
    </row>
    <row r="31" spans="1:18" x14ac:dyDescent="0.25">
      <c r="A31" s="1"/>
      <c r="B31" s="1"/>
      <c r="C31" s="1"/>
      <c r="D31" s="1"/>
      <c r="E31" s="1"/>
      <c r="F31" s="1" t="s">
        <v>34</v>
      </c>
      <c r="G31" s="1"/>
      <c r="H31" s="2"/>
      <c r="I31" s="3"/>
      <c r="J31" s="2"/>
      <c r="K31" s="3"/>
      <c r="L31" s="2"/>
      <c r="M31" s="3">
        <v>1000</v>
      </c>
      <c r="N31" s="27">
        <v>0</v>
      </c>
      <c r="O31">
        <v>500</v>
      </c>
      <c r="P31">
        <v>2</v>
      </c>
    </row>
    <row r="32" spans="1:18" x14ac:dyDescent="0.25">
      <c r="A32" s="1"/>
      <c r="B32" s="1"/>
      <c r="C32" s="1"/>
      <c r="D32" s="1"/>
      <c r="E32" s="1"/>
      <c r="F32" s="1" t="s">
        <v>35</v>
      </c>
      <c r="G32" s="1"/>
      <c r="H32" s="2"/>
      <c r="I32" s="3"/>
      <c r="J32" s="2"/>
      <c r="K32" s="3"/>
      <c r="L32" s="2"/>
      <c r="M32" s="3">
        <v>2500</v>
      </c>
      <c r="N32" s="27">
        <v>0</v>
      </c>
      <c r="P32">
        <v>1</v>
      </c>
    </row>
    <row r="33" spans="1:14" ht="15.75" thickBot="1" x14ac:dyDescent="0.3">
      <c r="A33" s="1"/>
      <c r="B33" s="1"/>
      <c r="C33" s="1"/>
      <c r="D33" s="1"/>
      <c r="E33" s="1"/>
      <c r="F33" s="1"/>
      <c r="G33" s="1"/>
      <c r="H33" s="2"/>
      <c r="I33" s="3"/>
      <c r="J33" s="2"/>
      <c r="K33" s="3"/>
      <c r="L33" s="2"/>
      <c r="M33" s="3"/>
      <c r="N33" s="27"/>
    </row>
    <row r="34" spans="1:14" ht="15.75" thickBot="1" x14ac:dyDescent="0.3">
      <c r="A34" s="1"/>
      <c r="B34" s="1"/>
      <c r="C34" s="1"/>
      <c r="D34" s="1"/>
      <c r="E34" s="1" t="s">
        <v>36</v>
      </c>
      <c r="F34" s="1"/>
      <c r="G34" s="1"/>
      <c r="H34" s="2"/>
      <c r="I34" s="13">
        <f>ROUND(SUM(I20:I31),5)</f>
        <v>0</v>
      </c>
      <c r="J34" s="2"/>
      <c r="K34" s="13">
        <f>ROUND(SUM(K20:K31),5)</f>
        <v>0</v>
      </c>
      <c r="L34" s="2"/>
      <c r="M34" s="13">
        <f>ROUND(SUM(M20:M32),5)</f>
        <v>74850</v>
      </c>
      <c r="N34" s="30">
        <f>ROUND(SUM(N20:N32),5)</f>
        <v>68850</v>
      </c>
    </row>
    <row r="35" spans="1:14" ht="15.75" thickBot="1" x14ac:dyDescent="0.3">
      <c r="A35" s="1"/>
      <c r="B35" s="1"/>
      <c r="C35" s="1"/>
      <c r="D35" s="1" t="s">
        <v>37</v>
      </c>
      <c r="E35" s="1"/>
      <c r="F35" s="1"/>
      <c r="G35" s="1"/>
      <c r="H35" s="2"/>
      <c r="I35" s="14">
        <f>ROUND(SUM(I4:I6)+SUM(I18:I19)+I34,5)</f>
        <v>0</v>
      </c>
      <c r="J35" s="2"/>
      <c r="K35" s="14">
        <f>ROUND(SUM(K4:K6)+SUM(K18:K19)+K34,5)</f>
        <v>0</v>
      </c>
      <c r="L35" s="2"/>
      <c r="M35" s="14">
        <f>SUM(M18+M34)</f>
        <v>150807</v>
      </c>
      <c r="N35" s="31">
        <f>SUM(N18+N34)</f>
        <v>138805</v>
      </c>
    </row>
    <row r="36" spans="1:14" x14ac:dyDescent="0.25">
      <c r="A36" s="1"/>
      <c r="B36" s="1"/>
      <c r="C36" s="1" t="s">
        <v>38</v>
      </c>
      <c r="D36" s="1"/>
      <c r="E36" s="1"/>
      <c r="F36" s="1"/>
      <c r="G36" s="1"/>
      <c r="H36" s="2"/>
      <c r="I36" s="3">
        <f>I35</f>
        <v>0</v>
      </c>
      <c r="J36" s="2"/>
      <c r="K36" s="3">
        <f>K35</f>
        <v>0</v>
      </c>
      <c r="L36" s="2"/>
      <c r="M36" s="3">
        <f>M35</f>
        <v>150807</v>
      </c>
      <c r="N36" s="27">
        <f>N35</f>
        <v>138805</v>
      </c>
    </row>
    <row r="37" spans="1:14" x14ac:dyDescent="0.25">
      <c r="A37" s="1"/>
      <c r="B37" s="1"/>
      <c r="C37" s="1"/>
      <c r="D37" s="1" t="s">
        <v>39</v>
      </c>
      <c r="E37" s="1"/>
      <c r="F37" s="1"/>
      <c r="G37" s="1"/>
      <c r="H37" s="2"/>
      <c r="I37" s="3"/>
      <c r="J37" s="2"/>
      <c r="K37" s="3"/>
      <c r="L37" s="2"/>
      <c r="M37" s="3"/>
      <c r="N37" s="27"/>
    </row>
    <row r="38" spans="1:14" x14ac:dyDescent="0.25">
      <c r="A38" s="1"/>
      <c r="B38" s="1"/>
      <c r="C38" s="1"/>
      <c r="D38" s="1"/>
      <c r="E38" s="1" t="s">
        <v>40</v>
      </c>
      <c r="F38" s="1"/>
      <c r="G38" s="1"/>
      <c r="H38" s="2"/>
      <c r="I38" s="3"/>
      <c r="J38" s="2"/>
      <c r="K38" s="3"/>
      <c r="L38" s="2"/>
      <c r="M38" s="3">
        <v>2300</v>
      </c>
      <c r="N38" s="27">
        <v>2300</v>
      </c>
    </row>
    <row r="39" spans="1:14" x14ac:dyDescent="0.25">
      <c r="A39" s="1"/>
      <c r="B39" s="1"/>
      <c r="C39" s="1"/>
      <c r="D39" s="1"/>
      <c r="E39" s="1" t="s">
        <v>41</v>
      </c>
      <c r="F39" s="1"/>
      <c r="G39" s="1"/>
      <c r="H39" s="2"/>
      <c r="I39" s="3"/>
      <c r="J39" s="2"/>
      <c r="K39" s="3"/>
      <c r="L39" s="2"/>
      <c r="M39" s="3">
        <v>14000</v>
      </c>
      <c r="N39" s="27">
        <v>8000</v>
      </c>
    </row>
    <row r="40" spans="1:14" x14ac:dyDescent="0.25">
      <c r="A40" s="1"/>
      <c r="B40" s="1"/>
      <c r="C40" s="1"/>
      <c r="D40" s="1"/>
      <c r="E40" s="1" t="s">
        <v>42</v>
      </c>
      <c r="F40" s="1"/>
      <c r="G40" s="1"/>
      <c r="H40" s="2"/>
      <c r="I40" s="3"/>
      <c r="J40" s="2"/>
      <c r="K40" s="3"/>
      <c r="L40" s="2"/>
      <c r="M40" s="3">
        <v>1000</v>
      </c>
      <c r="N40" s="27">
        <v>1000</v>
      </c>
    </row>
    <row r="41" spans="1:14" x14ac:dyDescent="0.25">
      <c r="A41" s="1"/>
      <c r="B41" s="1"/>
      <c r="C41" s="1"/>
      <c r="D41" s="1"/>
      <c r="E41" s="1" t="s">
        <v>43</v>
      </c>
      <c r="F41" s="1"/>
      <c r="G41" s="1"/>
      <c r="H41" s="2"/>
      <c r="I41" s="3"/>
      <c r="J41" s="2"/>
      <c r="K41" s="3"/>
      <c r="L41" s="2"/>
      <c r="M41" s="3">
        <v>1500</v>
      </c>
      <c r="N41" s="27">
        <v>500</v>
      </c>
    </row>
    <row r="42" spans="1:14" x14ac:dyDescent="0.25">
      <c r="A42" s="1"/>
      <c r="B42" s="1"/>
      <c r="C42" s="1"/>
      <c r="D42" s="1"/>
      <c r="E42" s="1" t="s">
        <v>44</v>
      </c>
      <c r="F42" s="1"/>
      <c r="G42" s="1"/>
      <c r="H42" s="2"/>
      <c r="I42" s="3"/>
      <c r="J42" s="2"/>
      <c r="K42" s="3"/>
      <c r="L42" s="2"/>
      <c r="M42" s="3">
        <v>300</v>
      </c>
      <c r="N42" s="27">
        <v>300</v>
      </c>
    </row>
    <row r="43" spans="1:14" x14ac:dyDescent="0.25">
      <c r="A43" s="1"/>
      <c r="B43" s="1"/>
      <c r="C43" s="1"/>
      <c r="D43" s="1"/>
      <c r="E43" s="1" t="s">
        <v>45</v>
      </c>
      <c r="F43" s="1"/>
      <c r="G43" s="1"/>
      <c r="H43" s="2"/>
      <c r="I43" s="3"/>
      <c r="J43" s="2"/>
      <c r="K43" s="3"/>
      <c r="L43" s="2"/>
      <c r="M43" s="3">
        <v>500</v>
      </c>
      <c r="N43" s="27">
        <v>500</v>
      </c>
    </row>
    <row r="44" spans="1:14" x14ac:dyDescent="0.25">
      <c r="A44" s="1"/>
      <c r="B44" s="1"/>
      <c r="C44" s="1"/>
      <c r="D44" s="1"/>
      <c r="E44" s="1" t="s">
        <v>46</v>
      </c>
      <c r="F44" s="1"/>
      <c r="G44" s="1"/>
      <c r="H44" s="2"/>
      <c r="I44" s="3"/>
      <c r="J44" s="2"/>
      <c r="K44" s="3"/>
      <c r="L44" s="2"/>
      <c r="M44" s="3">
        <v>2000</v>
      </c>
      <c r="N44" s="27">
        <v>1000</v>
      </c>
    </row>
    <row r="45" spans="1:14" x14ac:dyDescent="0.25">
      <c r="A45" s="1"/>
      <c r="B45" s="1"/>
      <c r="C45" s="1"/>
      <c r="D45" s="1"/>
      <c r="E45" s="1" t="s">
        <v>47</v>
      </c>
      <c r="F45" s="1"/>
      <c r="G45" s="1"/>
      <c r="H45" s="2"/>
      <c r="I45" s="3"/>
      <c r="J45" s="2"/>
      <c r="K45" s="3"/>
      <c r="L45" s="2"/>
      <c r="M45" s="3">
        <v>3000</v>
      </c>
      <c r="N45" s="27">
        <v>0</v>
      </c>
    </row>
    <row r="46" spans="1:14" x14ac:dyDescent="0.25">
      <c r="A46" s="1"/>
      <c r="B46" s="1"/>
      <c r="C46" s="1"/>
      <c r="D46" s="1"/>
      <c r="E46" s="1" t="s">
        <v>48</v>
      </c>
      <c r="F46" s="1"/>
      <c r="G46" s="1"/>
      <c r="H46" s="2"/>
      <c r="I46" s="3"/>
      <c r="J46" s="2"/>
      <c r="K46" s="3"/>
      <c r="L46" s="2"/>
      <c r="M46" s="3">
        <v>18000</v>
      </c>
      <c r="N46" s="27">
        <v>18000</v>
      </c>
    </row>
    <row r="47" spans="1:14" x14ac:dyDescent="0.25">
      <c r="A47" s="1"/>
      <c r="B47" s="1"/>
      <c r="C47" s="1"/>
      <c r="D47" s="1"/>
      <c r="E47" s="1" t="s">
        <v>49</v>
      </c>
      <c r="F47" s="1"/>
      <c r="G47" s="1"/>
      <c r="H47" s="2"/>
      <c r="I47" s="3"/>
      <c r="J47" s="2"/>
      <c r="K47" s="3"/>
      <c r="L47" s="2"/>
      <c r="M47" s="3">
        <v>42000</v>
      </c>
      <c r="N47" s="27">
        <v>47000</v>
      </c>
    </row>
    <row r="48" spans="1:14" x14ac:dyDescent="0.25">
      <c r="A48" s="1"/>
      <c r="B48" s="1"/>
      <c r="C48" s="1"/>
      <c r="D48" s="1"/>
      <c r="E48" s="1" t="s">
        <v>50</v>
      </c>
      <c r="F48" s="1"/>
      <c r="G48" s="1"/>
      <c r="H48" s="2"/>
      <c r="I48" s="3"/>
      <c r="J48" s="2"/>
      <c r="K48" s="3"/>
      <c r="L48" s="2"/>
      <c r="M48" s="3">
        <v>3400</v>
      </c>
      <c r="N48" s="27">
        <v>7800</v>
      </c>
    </row>
    <row r="49" spans="1:14" x14ac:dyDescent="0.25">
      <c r="A49" s="1"/>
      <c r="B49" s="1"/>
      <c r="C49" s="1"/>
      <c r="D49" s="1"/>
      <c r="E49" s="1" t="s">
        <v>51</v>
      </c>
      <c r="F49" s="1"/>
      <c r="G49" s="1"/>
      <c r="H49" s="2"/>
      <c r="I49" s="3"/>
      <c r="J49" s="2"/>
      <c r="K49" s="3"/>
      <c r="L49" s="2"/>
      <c r="M49" s="3">
        <v>6000</v>
      </c>
      <c r="N49" s="27">
        <v>6000</v>
      </c>
    </row>
    <row r="50" spans="1:14" x14ac:dyDescent="0.25">
      <c r="A50" s="1"/>
      <c r="B50" s="1"/>
      <c r="C50" s="1"/>
      <c r="D50" s="1"/>
      <c r="E50" s="1" t="s">
        <v>52</v>
      </c>
      <c r="F50" s="1"/>
      <c r="G50" s="1"/>
      <c r="H50" s="2"/>
      <c r="I50" s="3"/>
      <c r="J50" s="2"/>
      <c r="K50" s="3"/>
      <c r="L50" s="2"/>
      <c r="M50" s="3">
        <v>1300</v>
      </c>
      <c r="N50" s="27">
        <v>1300</v>
      </c>
    </row>
    <row r="51" spans="1:14" x14ac:dyDescent="0.25">
      <c r="A51" s="1"/>
      <c r="B51" s="1"/>
      <c r="C51" s="1"/>
      <c r="D51" s="1"/>
      <c r="E51" s="1" t="s">
        <v>53</v>
      </c>
      <c r="F51" s="1"/>
      <c r="G51" s="1"/>
      <c r="H51" s="2"/>
      <c r="I51" s="3"/>
      <c r="J51" s="2"/>
      <c r="K51" s="3"/>
      <c r="L51" s="2"/>
      <c r="M51" s="3">
        <v>2000</v>
      </c>
      <c r="N51" s="27">
        <v>500</v>
      </c>
    </row>
    <row r="52" spans="1:14" x14ac:dyDescent="0.25">
      <c r="A52" s="1"/>
      <c r="B52" s="1"/>
      <c r="C52" s="1"/>
      <c r="D52" s="1"/>
      <c r="E52" s="1" t="s">
        <v>54</v>
      </c>
      <c r="F52" s="1"/>
      <c r="G52" s="1"/>
      <c r="H52" s="2"/>
      <c r="I52" s="3"/>
      <c r="J52" s="2"/>
      <c r="K52" s="3"/>
      <c r="L52" s="2"/>
      <c r="M52" s="3">
        <v>180</v>
      </c>
      <c r="N52" s="27">
        <v>180</v>
      </c>
    </row>
    <row r="53" spans="1:14" x14ac:dyDescent="0.25">
      <c r="A53" s="1"/>
      <c r="B53" s="1"/>
      <c r="C53" s="1"/>
      <c r="D53" s="1"/>
      <c r="E53" s="1" t="s">
        <v>55</v>
      </c>
      <c r="F53" s="1"/>
      <c r="G53" s="1"/>
      <c r="H53" s="2"/>
      <c r="I53" s="3"/>
      <c r="J53" s="2"/>
      <c r="K53" s="3"/>
      <c r="L53" s="2"/>
      <c r="M53" s="3">
        <v>600</v>
      </c>
      <c r="N53" s="27">
        <v>600</v>
      </c>
    </row>
    <row r="54" spans="1:14" x14ac:dyDescent="0.25">
      <c r="A54" s="1"/>
      <c r="B54" s="1"/>
      <c r="C54" s="1"/>
      <c r="D54" s="1"/>
      <c r="E54" s="1" t="s">
        <v>56</v>
      </c>
      <c r="F54" s="1"/>
      <c r="G54" s="1"/>
      <c r="H54" s="2"/>
      <c r="I54" s="3"/>
      <c r="J54" s="2"/>
      <c r="K54" s="3"/>
      <c r="L54" s="2"/>
      <c r="M54" s="3"/>
      <c r="N54" s="27"/>
    </row>
    <row r="55" spans="1:14" x14ac:dyDescent="0.25">
      <c r="A55" s="1"/>
      <c r="B55" s="1"/>
      <c r="C55" s="1"/>
      <c r="D55" s="1"/>
      <c r="E55" s="1"/>
      <c r="F55" s="1"/>
      <c r="G55" s="1" t="s">
        <v>57</v>
      </c>
      <c r="H55" s="2"/>
      <c r="I55" s="3"/>
      <c r="J55" s="2"/>
      <c r="K55" s="3"/>
      <c r="L55" s="2"/>
      <c r="M55" s="3">
        <v>700</v>
      </c>
      <c r="N55" s="27">
        <v>700</v>
      </c>
    </row>
    <row r="56" spans="1:14" x14ac:dyDescent="0.25">
      <c r="A56" s="1"/>
      <c r="B56" s="1"/>
      <c r="C56" s="1"/>
      <c r="D56" s="1"/>
      <c r="E56" s="1"/>
      <c r="F56" s="1"/>
      <c r="G56" s="1" t="s">
        <v>58</v>
      </c>
      <c r="H56" s="2"/>
      <c r="I56" s="3"/>
      <c r="J56" s="2"/>
      <c r="K56" s="3"/>
      <c r="L56" s="2"/>
      <c r="M56" s="3">
        <v>3000</v>
      </c>
      <c r="N56" s="27">
        <v>3000</v>
      </c>
    </row>
    <row r="57" spans="1:14" x14ac:dyDescent="0.25">
      <c r="A57" s="1"/>
      <c r="B57" s="1"/>
      <c r="C57" s="1"/>
      <c r="D57" s="1"/>
      <c r="E57" s="1"/>
      <c r="F57" s="1"/>
      <c r="G57" s="1" t="s">
        <v>59</v>
      </c>
      <c r="H57" s="2"/>
      <c r="I57" s="3"/>
      <c r="J57" s="2"/>
      <c r="K57" s="3"/>
      <c r="L57" s="2"/>
      <c r="M57" s="3">
        <v>10000</v>
      </c>
      <c r="N57" s="27">
        <v>5000</v>
      </c>
    </row>
    <row r="58" spans="1:14" x14ac:dyDescent="0.25">
      <c r="A58" s="1"/>
      <c r="B58" s="1"/>
      <c r="C58" s="1"/>
      <c r="D58" s="1"/>
      <c r="E58" s="1"/>
      <c r="F58" s="1"/>
      <c r="G58" s="1" t="s">
        <v>60</v>
      </c>
      <c r="H58" s="2"/>
      <c r="I58" s="3"/>
      <c r="J58" s="2"/>
      <c r="K58" s="3"/>
      <c r="L58" s="2"/>
      <c r="M58" s="3">
        <v>10725</v>
      </c>
      <c r="N58" s="27">
        <v>5000</v>
      </c>
    </row>
    <row r="59" spans="1:14" x14ac:dyDescent="0.25">
      <c r="A59" s="1"/>
      <c r="B59" s="1"/>
      <c r="C59" s="1"/>
      <c r="D59" s="1"/>
      <c r="E59" s="1" t="s">
        <v>160</v>
      </c>
      <c r="F59" s="1"/>
      <c r="G59" s="1"/>
      <c r="H59" s="2"/>
      <c r="I59" s="3"/>
      <c r="J59" s="2"/>
      <c r="K59" s="3"/>
      <c r="L59" s="2"/>
      <c r="M59" s="3">
        <v>0</v>
      </c>
      <c r="N59" s="27">
        <v>0</v>
      </c>
    </row>
    <row r="60" spans="1:14" x14ac:dyDescent="0.25">
      <c r="A60" s="1"/>
      <c r="B60" s="1"/>
      <c r="C60" s="1"/>
      <c r="D60" s="1"/>
      <c r="E60" s="1" t="s">
        <v>159</v>
      </c>
      <c r="F60" s="1"/>
      <c r="G60" s="1"/>
      <c r="H60" s="2"/>
      <c r="I60" s="3"/>
      <c r="J60" s="2"/>
      <c r="K60" s="3"/>
      <c r="L60" s="2"/>
      <c r="M60" s="3">
        <v>4200</v>
      </c>
      <c r="N60" s="27">
        <v>4200</v>
      </c>
    </row>
    <row r="61" spans="1:14" x14ac:dyDescent="0.25">
      <c r="A61" s="1"/>
      <c r="B61" s="1"/>
      <c r="C61" s="1"/>
      <c r="D61" s="1"/>
      <c r="E61" s="1" t="s">
        <v>63</v>
      </c>
      <c r="F61" s="1"/>
      <c r="G61" s="1"/>
      <c r="H61" s="2"/>
      <c r="I61" s="3"/>
      <c r="J61" s="2"/>
      <c r="K61" s="3"/>
      <c r="L61" s="2"/>
      <c r="M61" s="3"/>
      <c r="N61" s="27"/>
    </row>
    <row r="62" spans="1:14" x14ac:dyDescent="0.25">
      <c r="A62" s="1"/>
      <c r="B62" s="1"/>
      <c r="C62" s="1"/>
      <c r="D62" s="1"/>
      <c r="E62" s="1"/>
      <c r="F62" s="1" t="s">
        <v>64</v>
      </c>
      <c r="G62" s="1"/>
      <c r="H62" s="2"/>
      <c r="I62" s="3"/>
      <c r="J62" s="2"/>
      <c r="K62" s="3"/>
      <c r="L62" s="2"/>
      <c r="M62" s="3">
        <v>7000</v>
      </c>
      <c r="N62" s="27">
        <v>7000</v>
      </c>
    </row>
    <row r="63" spans="1:14" x14ac:dyDescent="0.25">
      <c r="A63" s="1"/>
      <c r="B63" s="1"/>
      <c r="C63" s="1"/>
      <c r="D63" s="1"/>
      <c r="E63" s="1"/>
      <c r="F63" s="1" t="s">
        <v>65</v>
      </c>
      <c r="G63" s="1"/>
      <c r="H63" s="2"/>
      <c r="I63" s="3"/>
      <c r="J63" s="2"/>
      <c r="K63" s="3"/>
      <c r="L63" s="2"/>
      <c r="M63" s="3">
        <v>5000</v>
      </c>
      <c r="N63" s="27">
        <v>5000</v>
      </c>
    </row>
    <row r="64" spans="1:14" x14ac:dyDescent="0.25">
      <c r="A64" s="1"/>
      <c r="B64" s="1"/>
      <c r="C64" s="1"/>
      <c r="D64" s="1"/>
      <c r="E64" s="1" t="s">
        <v>66</v>
      </c>
      <c r="F64" s="1"/>
      <c r="G64" s="1"/>
      <c r="H64" s="2"/>
      <c r="I64" s="3"/>
      <c r="J64" s="2"/>
      <c r="K64" s="3"/>
      <c r="L64" s="2"/>
      <c r="M64" s="3">
        <v>2400</v>
      </c>
      <c r="N64" s="27">
        <v>2400</v>
      </c>
    </row>
    <row r="65" spans="1:19" x14ac:dyDescent="0.25">
      <c r="A65" s="1"/>
      <c r="B65" s="1"/>
      <c r="C65" s="1"/>
      <c r="D65" s="1"/>
      <c r="E65" s="1" t="s">
        <v>67</v>
      </c>
      <c r="F65" s="1"/>
      <c r="G65" s="1"/>
      <c r="H65" s="2"/>
      <c r="I65" s="3"/>
      <c r="J65" s="2"/>
      <c r="K65" s="3"/>
      <c r="L65" s="2"/>
      <c r="M65" s="3">
        <v>180</v>
      </c>
      <c r="N65" s="27">
        <v>180</v>
      </c>
    </row>
    <row r="66" spans="1:19" x14ac:dyDescent="0.25">
      <c r="A66" s="1"/>
      <c r="B66" s="1"/>
      <c r="C66" s="1"/>
      <c r="D66" s="1"/>
      <c r="E66" s="1" t="s">
        <v>68</v>
      </c>
      <c r="F66" s="1"/>
      <c r="G66" s="1"/>
      <c r="H66" s="2"/>
      <c r="I66" s="3"/>
      <c r="J66" s="2"/>
      <c r="K66" s="3"/>
      <c r="L66" s="2"/>
      <c r="M66" s="3"/>
      <c r="N66" s="27"/>
    </row>
    <row r="67" spans="1:19" x14ac:dyDescent="0.25">
      <c r="A67" s="1"/>
      <c r="B67" s="1"/>
      <c r="C67" s="1"/>
      <c r="D67" s="1"/>
      <c r="E67" s="1" t="s">
        <v>69</v>
      </c>
      <c r="F67" s="1"/>
      <c r="G67" s="1"/>
      <c r="H67" s="2"/>
      <c r="I67" s="3"/>
      <c r="J67" s="2"/>
      <c r="K67" s="3"/>
      <c r="L67" s="2"/>
      <c r="M67" s="3">
        <v>5000</v>
      </c>
      <c r="N67" s="27">
        <v>5000</v>
      </c>
    </row>
    <row r="68" spans="1:19" s="5" customFormat="1" x14ac:dyDescent="0.25">
      <c r="A68" s="1"/>
      <c r="B68" s="1"/>
      <c r="C68" s="1"/>
      <c r="D68" s="1"/>
      <c r="E68" s="1" t="s">
        <v>70</v>
      </c>
      <c r="F68" s="1"/>
      <c r="G68" s="1"/>
      <c r="H68" s="2"/>
      <c r="I68" s="3"/>
      <c r="J68" s="2"/>
      <c r="K68" s="3"/>
      <c r="L68" s="2"/>
      <c r="M68" s="3">
        <v>2500</v>
      </c>
      <c r="N68" s="27">
        <v>2500</v>
      </c>
      <c r="O68"/>
      <c r="P68"/>
      <c r="Q68"/>
      <c r="R68"/>
      <c r="S68"/>
    </row>
    <row r="69" spans="1:19" x14ac:dyDescent="0.25">
      <c r="A69" s="1"/>
      <c r="B69" s="1"/>
      <c r="C69" s="1"/>
      <c r="D69" s="1"/>
      <c r="E69" s="1" t="s">
        <v>71</v>
      </c>
      <c r="F69" s="1"/>
      <c r="G69" s="1"/>
      <c r="H69" s="2"/>
      <c r="I69" s="3"/>
      <c r="J69" s="2"/>
      <c r="K69" s="3"/>
      <c r="L69" s="2"/>
      <c r="M69" s="3">
        <v>500</v>
      </c>
      <c r="N69" s="27">
        <v>500</v>
      </c>
    </row>
    <row r="70" spans="1:19" x14ac:dyDescent="0.25">
      <c r="A70" s="1"/>
      <c r="B70" s="1"/>
      <c r="C70" s="1"/>
      <c r="D70" s="1"/>
      <c r="E70" s="1" t="s">
        <v>72</v>
      </c>
      <c r="F70" s="1"/>
      <c r="G70" s="1"/>
      <c r="H70" s="2"/>
      <c r="I70" s="3"/>
      <c r="J70" s="2"/>
      <c r="K70" s="3"/>
      <c r="L70" s="2"/>
      <c r="M70" s="3">
        <v>0</v>
      </c>
      <c r="N70" s="27">
        <v>0</v>
      </c>
    </row>
    <row r="71" spans="1:19" x14ac:dyDescent="0.25">
      <c r="A71" s="1" t="s">
        <v>73</v>
      </c>
      <c r="B71" s="1"/>
      <c r="C71" s="1"/>
      <c r="D71" s="1"/>
      <c r="E71" s="1" t="s">
        <v>74</v>
      </c>
      <c r="F71" s="1"/>
      <c r="G71" s="1"/>
      <c r="H71" s="2"/>
      <c r="I71" s="3"/>
      <c r="J71" s="2"/>
      <c r="K71" s="3"/>
      <c r="L71" s="2"/>
      <c r="M71" s="3"/>
      <c r="N71" s="27"/>
    </row>
    <row r="72" spans="1:19" ht="15.75" thickBot="1" x14ac:dyDescent="0.3">
      <c r="A72" s="1"/>
      <c r="B72" s="1"/>
      <c r="C72" s="1"/>
      <c r="D72" s="1"/>
      <c r="E72" s="1" t="s">
        <v>75</v>
      </c>
      <c r="F72" s="1"/>
      <c r="G72" s="1"/>
      <c r="H72" s="2"/>
      <c r="I72" s="3"/>
      <c r="J72" s="2"/>
      <c r="K72" s="3"/>
      <c r="L72" s="2"/>
      <c r="M72" s="3">
        <v>1244</v>
      </c>
      <c r="N72" s="27">
        <v>1244</v>
      </c>
    </row>
    <row r="73" spans="1:19" ht="15.75" thickBot="1" x14ac:dyDescent="0.3">
      <c r="A73" s="1"/>
      <c r="B73" s="1"/>
      <c r="C73" s="1"/>
      <c r="D73" s="1" t="s">
        <v>76</v>
      </c>
      <c r="E73" s="1"/>
      <c r="F73" s="1"/>
      <c r="G73" s="1"/>
      <c r="H73" s="2"/>
      <c r="I73" s="13">
        <f>ROUND(SUM(I37:I72),5)</f>
        <v>0</v>
      </c>
      <c r="J73" s="2"/>
      <c r="K73" s="13">
        <f>ROUND(SUM(K37:K72),5)</f>
        <v>0</v>
      </c>
      <c r="L73" s="2"/>
      <c r="M73" s="13">
        <f>ROUND(SUM(M37:M72),5)</f>
        <v>150529</v>
      </c>
      <c r="N73" s="30">
        <f>ROUND(SUM(N37:N72),5)</f>
        <v>136704</v>
      </c>
    </row>
    <row r="74" spans="1:19" ht="15.75" thickBot="1" x14ac:dyDescent="0.3">
      <c r="A74" s="1"/>
      <c r="B74" s="1" t="s">
        <v>77</v>
      </c>
      <c r="C74" s="1"/>
      <c r="D74" s="1"/>
      <c r="E74" s="1"/>
      <c r="F74" s="1"/>
      <c r="G74" s="1"/>
      <c r="H74" s="2"/>
      <c r="I74" s="13">
        <f>ROUND(I3+I36-I73,5)</f>
        <v>0</v>
      </c>
      <c r="J74" s="2"/>
      <c r="K74" s="13">
        <f>ROUND(K3+K36-K73,5)</f>
        <v>0</v>
      </c>
      <c r="L74" s="2"/>
      <c r="M74" s="13">
        <f>ROUND(M3+M36-M73,5)</f>
        <v>278</v>
      </c>
      <c r="N74" s="30">
        <f>ROUND(N3+N36-N73,5)</f>
        <v>2101</v>
      </c>
    </row>
    <row r="75" spans="1:19" ht="15.75" thickBot="1" x14ac:dyDescent="0.3">
      <c r="A75" s="1" t="s">
        <v>78</v>
      </c>
      <c r="B75" s="1"/>
      <c r="C75" s="1"/>
      <c r="D75" s="1"/>
      <c r="E75" s="1"/>
      <c r="F75" s="1"/>
      <c r="G75" s="1"/>
      <c r="H75" s="1"/>
      <c r="I75" s="12">
        <f>I74</f>
        <v>0</v>
      </c>
      <c r="J75" s="1"/>
      <c r="K75" s="12">
        <f>K74</f>
        <v>0</v>
      </c>
      <c r="L75" s="1"/>
      <c r="M75" s="12">
        <f>M74</f>
        <v>278</v>
      </c>
      <c r="N75" s="32">
        <f>N74</f>
        <v>2101</v>
      </c>
      <c r="O75" s="5"/>
      <c r="P75" s="5"/>
      <c r="Q75" s="5"/>
      <c r="R75" s="5"/>
      <c r="S75" s="5"/>
    </row>
    <row r="76" spans="1:19" ht="15.75" thickTop="1" x14ac:dyDescent="0.25"/>
  </sheetData>
  <printOptions gridLines="1"/>
  <pageMargins left="0.7" right="0.7" top="0.75" bottom="0.75" header="0.3" footer="0.3"/>
  <pageSetup scale="61" fitToWidth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opLeftCell="A19" workbookViewId="0">
      <selection activeCell="N9" sqref="N9"/>
    </sheetView>
  </sheetViews>
  <sheetFormatPr defaultRowHeight="15" x14ac:dyDescent="0.25"/>
  <cols>
    <col min="1" max="6" width="3" style="5" customWidth="1"/>
    <col min="7" max="7" width="28.5703125" style="5" customWidth="1"/>
    <col min="8" max="8" width="2.28515625" customWidth="1"/>
    <col min="9" max="9" width="15.7109375" customWidth="1"/>
    <col min="10" max="10" width="2.28515625" customWidth="1"/>
    <col min="11" max="11" width="15.7109375" customWidth="1"/>
    <col min="12" max="12" width="2.28515625" customWidth="1"/>
    <col min="13" max="13" width="15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0"/>
      <c r="I1" s="9"/>
      <c r="J1" s="9"/>
      <c r="K1" s="9"/>
      <c r="L1" s="9"/>
      <c r="M1" s="9"/>
    </row>
    <row r="2" spans="1:16" s="7" customFormat="1" x14ac:dyDescent="0.25">
      <c r="A2" s="8"/>
      <c r="B2" s="8"/>
      <c r="C2" s="8"/>
      <c r="D2" s="8"/>
      <c r="E2" s="8"/>
      <c r="F2" s="8"/>
      <c r="G2" s="8"/>
      <c r="H2" s="6"/>
      <c r="I2" s="11" t="s">
        <v>0</v>
      </c>
      <c r="J2" s="6"/>
      <c r="K2" s="11" t="s">
        <v>1</v>
      </c>
      <c r="L2" s="6"/>
      <c r="M2" s="11" t="s">
        <v>2</v>
      </c>
    </row>
    <row r="3" spans="1:16" x14ac:dyDescent="0.25">
      <c r="A3" s="1"/>
      <c r="B3" s="1" t="s">
        <v>3</v>
      </c>
      <c r="C3" s="1"/>
      <c r="D3" s="1"/>
      <c r="E3" s="1"/>
      <c r="F3" s="1"/>
      <c r="G3" s="1"/>
      <c r="H3" s="2"/>
      <c r="I3" s="3"/>
      <c r="J3" s="2"/>
      <c r="K3" s="3"/>
      <c r="L3" s="2"/>
      <c r="M3" s="3"/>
    </row>
    <row r="4" spans="1:16" x14ac:dyDescent="0.25">
      <c r="A4" s="1"/>
      <c r="B4" s="1"/>
      <c r="C4" s="1"/>
      <c r="D4" s="1" t="s">
        <v>4</v>
      </c>
      <c r="E4" s="1"/>
      <c r="F4" s="1"/>
      <c r="G4" s="1"/>
      <c r="H4" s="2"/>
      <c r="I4" s="3"/>
      <c r="J4" s="2"/>
      <c r="K4" s="3"/>
      <c r="L4" s="2"/>
      <c r="M4" s="3"/>
    </row>
    <row r="5" spans="1:16" x14ac:dyDescent="0.25">
      <c r="A5" s="1"/>
      <c r="B5" s="1"/>
      <c r="C5" s="1"/>
      <c r="D5" s="1"/>
      <c r="E5" s="1" t="s">
        <v>5</v>
      </c>
      <c r="F5" s="1"/>
      <c r="G5" s="1"/>
      <c r="H5" s="2"/>
      <c r="I5" s="3"/>
      <c r="J5" s="2"/>
      <c r="K5" s="3"/>
      <c r="L5" s="2"/>
      <c r="M5" s="3">
        <v>30250</v>
      </c>
      <c r="N5">
        <v>242</v>
      </c>
      <c r="O5" t="s">
        <v>6</v>
      </c>
      <c r="P5" t="s">
        <v>79</v>
      </c>
    </row>
    <row r="6" spans="1:16" x14ac:dyDescent="0.25">
      <c r="A6" s="1"/>
      <c r="B6" s="1"/>
      <c r="C6" s="1"/>
      <c r="D6" s="1"/>
      <c r="E6" s="1" t="s">
        <v>7</v>
      </c>
      <c r="F6" s="1"/>
      <c r="G6" s="1"/>
      <c r="H6" s="2"/>
      <c r="I6" s="3"/>
      <c r="J6" s="2"/>
      <c r="K6" s="3"/>
      <c r="L6" s="2"/>
      <c r="M6" s="3">
        <v>4290</v>
      </c>
      <c r="N6" t="s">
        <v>8</v>
      </c>
    </row>
    <row r="7" spans="1:16" x14ac:dyDescent="0.25">
      <c r="A7" s="1"/>
      <c r="B7" s="1"/>
      <c r="C7" s="1"/>
      <c r="D7" s="1"/>
      <c r="E7" s="1" t="s">
        <v>9</v>
      </c>
      <c r="F7" s="1"/>
      <c r="G7" s="1"/>
      <c r="H7" s="2"/>
      <c r="I7" s="3"/>
      <c r="J7" s="2"/>
      <c r="K7" s="3"/>
      <c r="L7" s="2"/>
      <c r="M7" s="3"/>
    </row>
    <row r="8" spans="1:16" x14ac:dyDescent="0.25">
      <c r="A8" s="1"/>
      <c r="B8" s="1"/>
      <c r="C8" s="1"/>
      <c r="D8" s="1"/>
      <c r="E8" s="1"/>
      <c r="F8" s="1" t="s">
        <v>10</v>
      </c>
      <c r="G8" s="1"/>
      <c r="H8" s="2"/>
      <c r="I8" s="3"/>
      <c r="J8" s="2"/>
      <c r="K8" s="3"/>
      <c r="L8" s="2"/>
      <c r="M8" s="3"/>
    </row>
    <row r="9" spans="1:16" x14ac:dyDescent="0.25">
      <c r="A9" s="1"/>
      <c r="B9" s="1"/>
      <c r="C9" s="1"/>
      <c r="D9" s="1"/>
      <c r="E9" s="1"/>
      <c r="F9" s="1"/>
      <c r="G9" s="1" t="s">
        <v>11</v>
      </c>
      <c r="H9" s="2"/>
      <c r="I9" s="3"/>
      <c r="J9" s="2"/>
      <c r="K9" s="3"/>
      <c r="L9" s="2"/>
      <c r="M9" s="3">
        <v>12800</v>
      </c>
      <c r="N9" t="s">
        <v>12</v>
      </c>
    </row>
    <row r="10" spans="1:16" x14ac:dyDescent="0.25">
      <c r="A10" s="1"/>
      <c r="B10" s="1"/>
      <c r="C10" s="1"/>
      <c r="D10" s="1"/>
      <c r="E10" s="1"/>
      <c r="F10" s="1" t="s">
        <v>13</v>
      </c>
      <c r="G10" s="1"/>
      <c r="H10" s="2"/>
      <c r="I10" s="3"/>
      <c r="J10" s="2"/>
      <c r="K10" s="3"/>
      <c r="L10" s="2"/>
      <c r="M10" s="3"/>
    </row>
    <row r="11" spans="1:16" x14ac:dyDescent="0.25">
      <c r="A11" s="1"/>
      <c r="B11" s="1"/>
      <c r="C11" s="1"/>
      <c r="D11" s="1"/>
      <c r="E11" s="1"/>
      <c r="F11" s="1" t="s">
        <v>14</v>
      </c>
      <c r="G11" s="1"/>
      <c r="H11" s="2"/>
      <c r="I11" s="3"/>
      <c r="J11" s="2"/>
      <c r="K11" s="3"/>
      <c r="L11" s="2"/>
      <c r="M11" s="3">
        <v>2375</v>
      </c>
    </row>
    <row r="12" spans="1:16" x14ac:dyDescent="0.25">
      <c r="A12" s="1"/>
      <c r="B12" s="1"/>
      <c r="C12" s="1"/>
      <c r="D12" s="1"/>
      <c r="E12" s="1"/>
      <c r="F12" s="1" t="s">
        <v>15</v>
      </c>
      <c r="G12" s="1"/>
      <c r="H12" s="2"/>
      <c r="I12" s="3"/>
      <c r="J12" s="2"/>
      <c r="K12" s="3"/>
      <c r="L12" s="2"/>
      <c r="M12" s="3"/>
    </row>
    <row r="13" spans="1:16" x14ac:dyDescent="0.25">
      <c r="A13" s="1"/>
      <c r="B13" s="1"/>
      <c r="C13" s="1"/>
      <c r="D13" s="1"/>
      <c r="E13" s="1"/>
      <c r="F13" s="1"/>
      <c r="G13" s="1" t="s">
        <v>16</v>
      </c>
      <c r="H13" s="2"/>
      <c r="I13" s="3"/>
      <c r="J13" s="2"/>
      <c r="K13" s="3"/>
      <c r="L13" s="2"/>
      <c r="M13" s="3">
        <v>25088</v>
      </c>
    </row>
    <row r="14" spans="1:16" x14ac:dyDescent="0.25">
      <c r="A14" s="1"/>
      <c r="B14" s="1"/>
      <c r="C14" s="1"/>
      <c r="D14" s="1"/>
      <c r="E14" s="1"/>
      <c r="F14" s="1"/>
      <c r="G14" s="1" t="s">
        <v>17</v>
      </c>
      <c r="H14" s="2"/>
      <c r="I14" s="3"/>
      <c r="J14" s="2"/>
      <c r="K14" s="3"/>
      <c r="L14" s="2"/>
      <c r="M14" s="3">
        <v>5800</v>
      </c>
    </row>
    <row r="15" spans="1:16" ht="27.75" customHeight="1" x14ac:dyDescent="0.25">
      <c r="A15" s="1"/>
      <c r="B15" s="1"/>
      <c r="C15" s="1"/>
      <c r="D15" s="1"/>
      <c r="E15" s="1"/>
      <c r="F15" s="1"/>
      <c r="G15" s="17" t="s">
        <v>18</v>
      </c>
      <c r="H15" s="2"/>
      <c r="I15" s="4"/>
      <c r="J15" s="2"/>
      <c r="K15" s="4"/>
      <c r="L15" s="2"/>
      <c r="M15" s="4">
        <v>3500</v>
      </c>
    </row>
    <row r="16" spans="1:16" x14ac:dyDescent="0.25">
      <c r="A16" s="1"/>
      <c r="B16" s="1"/>
      <c r="C16" s="1"/>
      <c r="D16" s="1"/>
      <c r="E16" s="1"/>
      <c r="F16" s="1" t="s">
        <v>19</v>
      </c>
      <c r="G16" s="1"/>
      <c r="H16" s="2"/>
      <c r="I16" s="3">
        <f>SUM(I13:I15)</f>
        <v>0</v>
      </c>
      <c r="J16" s="2"/>
      <c r="K16" s="3"/>
      <c r="L16" s="2"/>
      <c r="M16" s="3">
        <f>SUM(M13:M15)</f>
        <v>34388</v>
      </c>
    </row>
    <row r="17" spans="1:14" x14ac:dyDescent="0.25">
      <c r="A17" s="1"/>
      <c r="B17" s="1"/>
      <c r="C17" s="1"/>
      <c r="D17" s="1"/>
      <c r="E17" s="1"/>
      <c r="F17" s="1" t="s">
        <v>20</v>
      </c>
      <c r="G17" s="1"/>
      <c r="H17" s="2"/>
      <c r="I17" s="4">
        <v>0</v>
      </c>
      <c r="J17" s="2"/>
      <c r="K17" s="4">
        <v>0</v>
      </c>
      <c r="L17" s="2"/>
      <c r="M17" s="4">
        <v>5000</v>
      </c>
      <c r="N17" t="s">
        <v>21</v>
      </c>
    </row>
    <row r="18" spans="1:14" x14ac:dyDescent="0.25">
      <c r="A18" s="1"/>
      <c r="B18" s="1"/>
      <c r="C18" s="1"/>
      <c r="D18" s="1"/>
      <c r="E18" s="1" t="s">
        <v>22</v>
      </c>
      <c r="F18" s="1"/>
      <c r="G18" s="1"/>
      <c r="H18" s="2"/>
      <c r="I18" s="3">
        <f>SUM(I16:I17)</f>
        <v>0</v>
      </c>
      <c r="J18" s="2"/>
      <c r="K18" s="3">
        <f>SUM(K16:K17)</f>
        <v>0</v>
      </c>
      <c r="L18" s="2"/>
      <c r="M18" s="3">
        <v>0</v>
      </c>
    </row>
    <row r="19" spans="1:14" x14ac:dyDescent="0.25">
      <c r="A19" s="1"/>
      <c r="B19" s="1"/>
      <c r="C19" s="1"/>
      <c r="D19" s="1"/>
      <c r="E19" s="1" t="s">
        <v>23</v>
      </c>
      <c r="F19" s="1"/>
      <c r="G19" s="1"/>
      <c r="H19" s="16"/>
      <c r="I19" s="15"/>
      <c r="J19" s="16"/>
      <c r="K19" s="15"/>
      <c r="L19" s="16"/>
      <c r="M19" s="15">
        <v>9000</v>
      </c>
      <c r="N19" t="s">
        <v>24</v>
      </c>
    </row>
    <row r="20" spans="1:14" x14ac:dyDescent="0.25">
      <c r="A20" s="1"/>
      <c r="B20" s="1"/>
      <c r="C20" s="1"/>
      <c r="D20" s="1"/>
      <c r="E20" s="1" t="s">
        <v>25</v>
      </c>
      <c r="F20" s="1"/>
      <c r="G20" s="1"/>
      <c r="H20" s="2"/>
      <c r="I20" s="3"/>
      <c r="J20" s="2"/>
      <c r="K20" s="3"/>
      <c r="L20" s="2"/>
      <c r="M20" s="3"/>
    </row>
    <row r="21" spans="1:14" x14ac:dyDescent="0.25">
      <c r="A21" s="1"/>
      <c r="B21" s="1"/>
      <c r="C21" s="1"/>
      <c r="D21" s="1"/>
      <c r="E21" s="1"/>
      <c r="F21" s="1" t="s">
        <v>26</v>
      </c>
      <c r="G21" s="1"/>
      <c r="H21" s="2"/>
      <c r="I21" s="3"/>
      <c r="J21" s="2"/>
      <c r="K21" s="3"/>
      <c r="L21" s="2"/>
      <c r="M21" s="3">
        <v>25500</v>
      </c>
    </row>
    <row r="22" spans="1:14" x14ac:dyDescent="0.25">
      <c r="A22" s="1"/>
      <c r="B22" s="1"/>
      <c r="C22" s="1"/>
      <c r="D22" s="1"/>
      <c r="E22" s="1"/>
      <c r="F22" s="1" t="s">
        <v>27</v>
      </c>
      <c r="G22" s="1"/>
      <c r="H22" s="2"/>
      <c r="I22" s="3"/>
      <c r="J22" s="2"/>
      <c r="K22" s="3"/>
      <c r="L22" s="2"/>
      <c r="M22" s="3">
        <v>15000</v>
      </c>
    </row>
    <row r="23" spans="1:14" x14ac:dyDescent="0.25">
      <c r="A23" s="1"/>
      <c r="B23" s="1"/>
      <c r="C23" s="1"/>
      <c r="D23" s="1"/>
      <c r="E23" s="1"/>
      <c r="F23" s="1" t="s">
        <v>28</v>
      </c>
      <c r="G23" s="1"/>
      <c r="H23" s="2"/>
      <c r="I23" s="3"/>
      <c r="J23" s="2"/>
      <c r="K23" s="3"/>
      <c r="L23" s="2"/>
      <c r="M23" s="3">
        <v>7500</v>
      </c>
    </row>
    <row r="24" spans="1:14" x14ac:dyDescent="0.25">
      <c r="A24" s="1"/>
      <c r="B24" s="1"/>
      <c r="C24" s="1"/>
      <c r="D24" s="1"/>
      <c r="E24" s="1"/>
      <c r="F24" s="1" t="s">
        <v>29</v>
      </c>
      <c r="G24" s="1"/>
      <c r="H24" s="2"/>
      <c r="I24" s="3"/>
      <c r="J24" s="2"/>
      <c r="K24" s="3"/>
      <c r="L24" s="2"/>
      <c r="M24" s="3">
        <v>7500</v>
      </c>
    </row>
    <row r="25" spans="1:14" x14ac:dyDescent="0.25">
      <c r="A25" s="1"/>
      <c r="B25" s="1"/>
      <c r="C25" s="1"/>
      <c r="D25" s="1"/>
      <c r="E25" s="1"/>
      <c r="F25" s="1" t="s">
        <v>30</v>
      </c>
      <c r="G25" s="1"/>
      <c r="H25" s="2"/>
      <c r="I25" s="3"/>
      <c r="J25" s="2"/>
      <c r="K25" s="3"/>
      <c r="L25" s="2"/>
      <c r="M25" s="3">
        <v>0</v>
      </c>
    </row>
    <row r="26" spans="1:14" x14ac:dyDescent="0.25">
      <c r="A26" s="1"/>
      <c r="B26" s="1"/>
      <c r="C26" s="1"/>
      <c r="D26" s="1"/>
      <c r="E26" s="1"/>
      <c r="F26" s="1" t="s">
        <v>31</v>
      </c>
      <c r="G26" s="1"/>
      <c r="H26" s="2"/>
      <c r="I26" s="3"/>
      <c r="J26" s="2"/>
      <c r="K26" s="3"/>
      <c r="L26" s="2"/>
      <c r="M26" s="3">
        <v>4250</v>
      </c>
    </row>
    <row r="27" spans="1:14" x14ac:dyDescent="0.25">
      <c r="B27" s="1"/>
      <c r="C27" s="1"/>
      <c r="D27" s="1"/>
      <c r="E27" s="1"/>
      <c r="F27" s="1" t="s">
        <v>32</v>
      </c>
      <c r="G27" s="1"/>
      <c r="H27" s="2"/>
      <c r="I27" s="3"/>
      <c r="J27" s="2"/>
      <c r="K27" s="3"/>
      <c r="L27" s="2"/>
      <c r="M27" s="3"/>
    </row>
    <row r="28" spans="1:14" x14ac:dyDescent="0.25">
      <c r="A28" s="1"/>
      <c r="B28" s="1"/>
      <c r="C28" s="1"/>
      <c r="D28" s="1"/>
      <c r="E28" s="1"/>
      <c r="F28" s="1" t="s">
        <v>33</v>
      </c>
      <c r="G28" s="1"/>
      <c r="H28" s="2"/>
      <c r="I28" s="3"/>
      <c r="J28" s="2"/>
      <c r="K28" s="3"/>
      <c r="L28" s="2"/>
      <c r="M28" s="3">
        <v>2000</v>
      </c>
    </row>
    <row r="29" spans="1:14" x14ac:dyDescent="0.25">
      <c r="A29" s="1"/>
      <c r="B29" s="1"/>
      <c r="C29" s="1"/>
      <c r="D29" s="1"/>
      <c r="E29" s="1"/>
      <c r="F29" s="1" t="s">
        <v>34</v>
      </c>
      <c r="G29" s="1"/>
      <c r="H29" s="2"/>
      <c r="I29" s="3"/>
      <c r="J29" s="2"/>
      <c r="K29" s="3"/>
      <c r="L29" s="2"/>
      <c r="M29" s="3">
        <v>2000</v>
      </c>
    </row>
    <row r="30" spans="1:14" x14ac:dyDescent="0.25">
      <c r="A30" s="1"/>
      <c r="B30" s="1"/>
      <c r="C30" s="1"/>
      <c r="D30" s="1"/>
      <c r="E30" s="1"/>
      <c r="F30" s="1" t="s">
        <v>35</v>
      </c>
      <c r="G30" s="1"/>
      <c r="H30" s="2"/>
      <c r="I30" s="3"/>
      <c r="J30" s="2"/>
      <c r="K30" s="3"/>
      <c r="L30" s="2"/>
      <c r="M30" s="3">
        <v>2500</v>
      </c>
    </row>
    <row r="31" spans="1:14" x14ac:dyDescent="0.25">
      <c r="A31" s="1"/>
      <c r="B31" s="1"/>
      <c r="C31" s="1"/>
      <c r="D31" s="1"/>
      <c r="E31" s="1"/>
      <c r="F31" s="1"/>
      <c r="G31" s="1"/>
      <c r="H31" s="2"/>
      <c r="I31" s="3"/>
      <c r="J31" s="2"/>
      <c r="K31" s="3"/>
      <c r="L31" s="2"/>
      <c r="M31" s="3"/>
    </row>
    <row r="32" spans="1:14" x14ac:dyDescent="0.25">
      <c r="A32" s="1"/>
      <c r="B32" s="1"/>
      <c r="C32" s="1"/>
      <c r="D32" s="1"/>
      <c r="E32" s="1" t="s">
        <v>36</v>
      </c>
      <c r="F32" s="1"/>
      <c r="G32" s="1"/>
      <c r="H32" s="2"/>
      <c r="I32" s="13">
        <f>ROUND(SUM(I20:I29),5)</f>
        <v>0</v>
      </c>
      <c r="J32" s="2"/>
      <c r="K32" s="13">
        <f>ROUND(SUM(K20:K29),5)</f>
        <v>0</v>
      </c>
      <c r="L32" s="2"/>
      <c r="M32" s="13">
        <f>ROUND(SUM(M20:M29),5)</f>
        <v>63750</v>
      </c>
    </row>
    <row r="33" spans="1:13" x14ac:dyDescent="0.25">
      <c r="A33" s="1"/>
      <c r="B33" s="1"/>
      <c r="C33" s="1"/>
      <c r="D33" s="1" t="s">
        <v>37</v>
      </c>
      <c r="E33" s="1"/>
      <c r="F33" s="1"/>
      <c r="G33" s="1"/>
      <c r="H33" s="2"/>
      <c r="I33" s="14">
        <f>ROUND(SUM(I4:I6)+SUM(I18:I19)+I32,5)</f>
        <v>0</v>
      </c>
      <c r="J33" s="2"/>
      <c r="K33" s="14">
        <f>ROUND(SUM(K4:K6)+SUM(K18:K19)+K32,5)</f>
        <v>0</v>
      </c>
      <c r="L33" s="2"/>
      <c r="M33" s="14">
        <f>ROUND(SUM(M4:M6)+SUM(M16:M19)+M32,5)</f>
        <v>146678</v>
      </c>
    </row>
    <row r="34" spans="1:13" x14ac:dyDescent="0.25">
      <c r="A34" s="1"/>
      <c r="B34" s="1"/>
      <c r="C34" s="1" t="s">
        <v>38</v>
      </c>
      <c r="D34" s="1"/>
      <c r="E34" s="1"/>
      <c r="F34" s="1"/>
      <c r="G34" s="1"/>
      <c r="H34" s="2"/>
      <c r="I34" s="3">
        <f>I33</f>
        <v>0</v>
      </c>
      <c r="J34" s="2"/>
      <c r="K34" s="3">
        <f>K33</f>
        <v>0</v>
      </c>
      <c r="L34" s="2"/>
      <c r="M34" s="3">
        <f>M33</f>
        <v>146678</v>
      </c>
    </row>
    <row r="35" spans="1:13" x14ac:dyDescent="0.25">
      <c r="A35" s="1"/>
      <c r="B35" s="1"/>
      <c r="C35" s="1"/>
      <c r="D35" s="1" t="s">
        <v>39</v>
      </c>
      <c r="E35" s="1"/>
      <c r="F35" s="1"/>
      <c r="G35" s="1"/>
      <c r="H35" s="2"/>
      <c r="I35" s="3"/>
      <c r="J35" s="2"/>
      <c r="K35" s="3"/>
      <c r="L35" s="2"/>
      <c r="M35" s="3"/>
    </row>
    <row r="36" spans="1:13" x14ac:dyDescent="0.25">
      <c r="A36" s="1"/>
      <c r="B36" s="1"/>
      <c r="C36" s="1"/>
      <c r="D36" s="1"/>
      <c r="E36" s="1" t="s">
        <v>40</v>
      </c>
      <c r="F36" s="1"/>
      <c r="G36" s="1"/>
      <c r="H36" s="2"/>
      <c r="I36" s="3"/>
      <c r="J36" s="2"/>
      <c r="K36" s="3"/>
      <c r="L36" s="2"/>
      <c r="M36" s="3">
        <v>2300</v>
      </c>
    </row>
    <row r="37" spans="1:13" x14ac:dyDescent="0.25">
      <c r="A37" s="1"/>
      <c r="B37" s="1"/>
      <c r="C37" s="1"/>
      <c r="D37" s="1"/>
      <c r="E37" s="1" t="s">
        <v>41</v>
      </c>
      <c r="F37" s="1"/>
      <c r="G37" s="1"/>
      <c r="H37" s="2"/>
      <c r="I37" s="3"/>
      <c r="J37" s="2"/>
      <c r="K37" s="3"/>
      <c r="L37" s="2"/>
      <c r="M37" s="3">
        <v>11500</v>
      </c>
    </row>
    <row r="38" spans="1:13" x14ac:dyDescent="0.25">
      <c r="A38" s="1"/>
      <c r="B38" s="1"/>
      <c r="C38" s="1"/>
      <c r="D38" s="1"/>
      <c r="E38" s="1" t="s">
        <v>42</v>
      </c>
      <c r="F38" s="1"/>
      <c r="G38" s="1"/>
      <c r="H38" s="2"/>
      <c r="I38" s="3"/>
      <c r="J38" s="2"/>
      <c r="K38" s="3"/>
      <c r="L38" s="2"/>
      <c r="M38" s="3">
        <v>1000</v>
      </c>
    </row>
    <row r="39" spans="1:13" x14ac:dyDescent="0.25">
      <c r="A39" s="1"/>
      <c r="B39" s="1"/>
      <c r="C39" s="1"/>
      <c r="D39" s="1"/>
      <c r="E39" s="1" t="s">
        <v>43</v>
      </c>
      <c r="F39" s="1"/>
      <c r="G39" s="1"/>
      <c r="H39" s="2"/>
      <c r="I39" s="3"/>
      <c r="J39" s="2"/>
      <c r="K39" s="3"/>
      <c r="L39" s="2"/>
      <c r="M39" s="3">
        <v>1500</v>
      </c>
    </row>
    <row r="40" spans="1:13" x14ac:dyDescent="0.25">
      <c r="A40" s="1"/>
      <c r="B40" s="1"/>
      <c r="C40" s="1"/>
      <c r="D40" s="1"/>
      <c r="E40" s="1" t="s">
        <v>44</v>
      </c>
      <c r="F40" s="1"/>
      <c r="G40" s="1"/>
      <c r="H40" s="2"/>
      <c r="I40" s="3"/>
      <c r="J40" s="2"/>
      <c r="K40" s="3"/>
      <c r="L40" s="2"/>
      <c r="M40" s="3">
        <v>300</v>
      </c>
    </row>
    <row r="41" spans="1:13" x14ac:dyDescent="0.25">
      <c r="A41" s="1"/>
      <c r="B41" s="1"/>
      <c r="C41" s="1"/>
      <c r="D41" s="1"/>
      <c r="E41" s="1" t="s">
        <v>45</v>
      </c>
      <c r="F41" s="1"/>
      <c r="G41" s="1"/>
      <c r="H41" s="2"/>
      <c r="I41" s="3"/>
      <c r="J41" s="2"/>
      <c r="K41" s="3"/>
      <c r="L41" s="2"/>
      <c r="M41" s="3">
        <v>500</v>
      </c>
    </row>
    <row r="42" spans="1:13" x14ac:dyDescent="0.25">
      <c r="A42" s="1"/>
      <c r="B42" s="1"/>
      <c r="C42" s="1"/>
      <c r="D42" s="1"/>
      <c r="E42" s="1" t="s">
        <v>46</v>
      </c>
      <c r="F42" s="1"/>
      <c r="G42" s="1"/>
      <c r="H42" s="2"/>
      <c r="I42" s="3"/>
      <c r="J42" s="2"/>
      <c r="K42" s="3"/>
      <c r="L42" s="2"/>
      <c r="M42" s="3">
        <v>2000</v>
      </c>
    </row>
    <row r="43" spans="1:13" x14ac:dyDescent="0.25">
      <c r="A43" s="1"/>
      <c r="B43" s="1"/>
      <c r="C43" s="1"/>
      <c r="D43" s="1"/>
      <c r="E43" s="1" t="s">
        <v>47</v>
      </c>
      <c r="F43" s="1"/>
      <c r="G43" s="1"/>
      <c r="H43" s="2"/>
      <c r="I43" s="3"/>
      <c r="J43" s="2"/>
      <c r="K43" s="3"/>
      <c r="L43" s="2"/>
      <c r="M43" s="3">
        <v>3000</v>
      </c>
    </row>
    <row r="44" spans="1:13" x14ac:dyDescent="0.25">
      <c r="A44" s="1"/>
      <c r="B44" s="1"/>
      <c r="C44" s="1"/>
      <c r="D44" s="1"/>
      <c r="E44" s="1" t="s">
        <v>48</v>
      </c>
      <c r="F44" s="1"/>
      <c r="G44" s="1"/>
      <c r="H44" s="2"/>
      <c r="I44" s="3"/>
      <c r="J44" s="2"/>
      <c r="K44" s="3"/>
      <c r="L44" s="2"/>
      <c r="M44" s="3">
        <v>36000</v>
      </c>
    </row>
    <row r="45" spans="1:13" x14ac:dyDescent="0.25">
      <c r="A45" s="1"/>
      <c r="B45" s="1"/>
      <c r="C45" s="1"/>
      <c r="D45" s="1"/>
      <c r="E45" s="1" t="s">
        <v>49</v>
      </c>
      <c r="F45" s="1"/>
      <c r="G45" s="1"/>
      <c r="H45" s="2"/>
      <c r="I45" s="3"/>
      <c r="J45" s="2"/>
      <c r="K45" s="3"/>
      <c r="L45" s="2"/>
      <c r="M45" s="3">
        <v>42000</v>
      </c>
    </row>
    <row r="46" spans="1:13" x14ac:dyDescent="0.25">
      <c r="A46" s="1"/>
      <c r="B46" s="1"/>
      <c r="C46" s="1"/>
      <c r="D46" s="1"/>
      <c r="E46" s="1" t="s">
        <v>50</v>
      </c>
      <c r="F46" s="1"/>
      <c r="G46" s="1"/>
      <c r="H46" s="2"/>
      <c r="I46" s="3"/>
      <c r="J46" s="2"/>
      <c r="K46" s="3"/>
      <c r="L46" s="2"/>
      <c r="M46" s="3">
        <v>3000</v>
      </c>
    </row>
    <row r="47" spans="1:13" x14ac:dyDescent="0.25">
      <c r="A47" s="1"/>
      <c r="B47" s="1"/>
      <c r="C47" s="1"/>
      <c r="D47" s="1"/>
      <c r="E47" s="1" t="s">
        <v>51</v>
      </c>
      <c r="F47" s="1"/>
      <c r="G47" s="1"/>
      <c r="H47" s="2"/>
      <c r="I47" s="3"/>
      <c r="J47" s="2"/>
      <c r="K47" s="3"/>
      <c r="L47" s="2"/>
      <c r="M47" s="3">
        <v>5100</v>
      </c>
    </row>
    <row r="48" spans="1:13" x14ac:dyDescent="0.25">
      <c r="A48" s="1"/>
      <c r="B48" s="1"/>
      <c r="C48" s="1"/>
      <c r="D48" s="1"/>
      <c r="E48" s="1" t="s">
        <v>52</v>
      </c>
      <c r="F48" s="1"/>
      <c r="G48" s="1"/>
      <c r="H48" s="2"/>
      <c r="I48" s="3"/>
      <c r="J48" s="2"/>
      <c r="K48" s="3"/>
      <c r="L48" s="2"/>
      <c r="M48" s="3">
        <v>1300</v>
      </c>
    </row>
    <row r="49" spans="1:13" x14ac:dyDescent="0.25">
      <c r="A49" s="1"/>
      <c r="B49" s="1"/>
      <c r="C49" s="1"/>
      <c r="D49" s="1"/>
      <c r="E49" s="1" t="s">
        <v>53</v>
      </c>
      <c r="F49" s="1"/>
      <c r="G49" s="1"/>
      <c r="H49" s="2"/>
      <c r="I49" s="3"/>
      <c r="J49" s="2"/>
      <c r="K49" s="3"/>
      <c r="L49" s="2"/>
      <c r="M49" s="3">
        <v>2000</v>
      </c>
    </row>
    <row r="50" spans="1:13" x14ac:dyDescent="0.25">
      <c r="A50" s="1"/>
      <c r="B50" s="1"/>
      <c r="C50" s="1"/>
      <c r="D50" s="1"/>
      <c r="E50" s="1" t="s">
        <v>54</v>
      </c>
      <c r="F50" s="1"/>
      <c r="G50" s="1"/>
      <c r="H50" s="2"/>
      <c r="I50" s="3"/>
      <c r="J50" s="2"/>
      <c r="K50" s="3"/>
      <c r="L50" s="2"/>
      <c r="M50" s="3">
        <v>180</v>
      </c>
    </row>
    <row r="51" spans="1:13" x14ac:dyDescent="0.25">
      <c r="A51" s="1"/>
      <c r="B51" s="1"/>
      <c r="C51" s="1"/>
      <c r="D51" s="1"/>
      <c r="E51" s="1" t="s">
        <v>55</v>
      </c>
      <c r="F51" s="1"/>
      <c r="G51" s="1"/>
      <c r="H51" s="2"/>
      <c r="I51" s="3"/>
      <c r="J51" s="2"/>
      <c r="K51" s="3"/>
      <c r="L51" s="2"/>
      <c r="M51" s="3">
        <v>600</v>
      </c>
    </row>
    <row r="52" spans="1:13" x14ac:dyDescent="0.25">
      <c r="A52" s="1"/>
      <c r="B52" s="1"/>
      <c r="C52" s="1"/>
      <c r="D52" s="1"/>
      <c r="E52" s="1" t="s">
        <v>56</v>
      </c>
      <c r="F52" s="1"/>
      <c r="G52" s="1"/>
      <c r="H52" s="2"/>
      <c r="I52" s="3"/>
      <c r="J52" s="2"/>
      <c r="K52" s="3"/>
      <c r="L52" s="2"/>
      <c r="M52" s="3"/>
    </row>
    <row r="53" spans="1:13" x14ac:dyDescent="0.25">
      <c r="A53" s="1"/>
      <c r="B53" s="1"/>
      <c r="C53" s="1"/>
      <c r="D53" s="1"/>
      <c r="E53" s="1"/>
      <c r="F53" s="1"/>
      <c r="G53" s="1" t="s">
        <v>57</v>
      </c>
      <c r="H53" s="2"/>
      <c r="I53" s="3"/>
      <c r="J53" s="2"/>
      <c r="K53" s="3"/>
      <c r="L53" s="2"/>
      <c r="M53" s="3">
        <v>581</v>
      </c>
    </row>
    <row r="54" spans="1:13" x14ac:dyDescent="0.25">
      <c r="A54" s="1"/>
      <c r="B54" s="1"/>
      <c r="C54" s="1"/>
      <c r="D54" s="1"/>
      <c r="E54" s="1"/>
      <c r="F54" s="1"/>
      <c r="G54" s="1" t="s">
        <v>58</v>
      </c>
      <c r="H54" s="2"/>
      <c r="I54" s="3"/>
      <c r="J54" s="2"/>
      <c r="K54" s="3"/>
      <c r="L54" s="2"/>
      <c r="M54" s="3">
        <v>2000</v>
      </c>
    </row>
    <row r="55" spans="1:13" x14ac:dyDescent="0.25">
      <c r="A55" s="1"/>
      <c r="B55" s="1"/>
      <c r="C55" s="1"/>
      <c r="D55" s="1"/>
      <c r="E55" s="1"/>
      <c r="F55" s="1"/>
      <c r="G55" s="1" t="s">
        <v>59</v>
      </c>
      <c r="H55" s="2"/>
      <c r="I55" s="3"/>
      <c r="J55" s="2"/>
      <c r="K55" s="3"/>
      <c r="L55" s="2"/>
      <c r="M55" s="3">
        <v>6426</v>
      </c>
    </row>
    <row r="56" spans="1:13" x14ac:dyDescent="0.25">
      <c r="A56" s="1"/>
      <c r="B56" s="1"/>
      <c r="C56" s="1"/>
      <c r="D56" s="1"/>
      <c r="E56" s="1"/>
      <c r="F56" s="1"/>
      <c r="G56" s="1" t="s">
        <v>60</v>
      </c>
      <c r="H56" s="2"/>
      <c r="I56" s="3"/>
      <c r="J56" s="2"/>
      <c r="K56" s="3"/>
      <c r="L56" s="2"/>
      <c r="M56" s="3">
        <v>17487</v>
      </c>
    </row>
    <row r="57" spans="1:13" x14ac:dyDescent="0.25">
      <c r="A57" s="1"/>
      <c r="B57" s="1"/>
      <c r="C57" s="1"/>
      <c r="D57" s="1"/>
      <c r="E57" s="1" t="s">
        <v>61</v>
      </c>
      <c r="F57" s="1"/>
      <c r="G57" s="1"/>
      <c r="H57" s="2"/>
      <c r="I57" s="3"/>
      <c r="J57" s="2"/>
      <c r="K57" s="3"/>
      <c r="L57" s="2"/>
      <c r="M57" s="3">
        <v>9450</v>
      </c>
    </row>
    <row r="58" spans="1:13" x14ac:dyDescent="0.25">
      <c r="A58" s="1"/>
      <c r="B58" s="1"/>
      <c r="C58" s="1"/>
      <c r="D58" s="1"/>
      <c r="E58" s="1" t="s">
        <v>62</v>
      </c>
      <c r="F58" s="1"/>
      <c r="G58" s="1"/>
      <c r="H58" s="2"/>
      <c r="I58" s="3"/>
      <c r="J58" s="2"/>
      <c r="K58" s="3"/>
      <c r="L58" s="2"/>
      <c r="M58" s="3">
        <v>4200</v>
      </c>
    </row>
    <row r="59" spans="1:13" x14ac:dyDescent="0.25">
      <c r="A59" s="1"/>
      <c r="B59" s="1"/>
      <c r="C59" s="1"/>
      <c r="D59" s="1"/>
      <c r="E59" s="1" t="s">
        <v>63</v>
      </c>
      <c r="F59" s="1"/>
      <c r="G59" s="1"/>
      <c r="H59" s="2"/>
      <c r="I59" s="3"/>
      <c r="J59" s="2"/>
      <c r="K59" s="3"/>
      <c r="L59" s="2"/>
      <c r="M59" s="3"/>
    </row>
    <row r="60" spans="1:13" x14ac:dyDescent="0.25">
      <c r="A60" s="1"/>
      <c r="B60" s="1"/>
      <c r="C60" s="1"/>
      <c r="D60" s="1"/>
      <c r="E60" s="1"/>
      <c r="F60" s="1" t="s">
        <v>64</v>
      </c>
      <c r="G60" s="1"/>
      <c r="H60" s="2"/>
      <c r="I60" s="3"/>
      <c r="J60" s="2"/>
      <c r="K60" s="3"/>
      <c r="L60" s="2"/>
      <c r="M60" s="3"/>
    </row>
    <row r="61" spans="1:13" x14ac:dyDescent="0.25">
      <c r="A61" s="1"/>
      <c r="B61" s="1"/>
      <c r="C61" s="1"/>
      <c r="D61" s="1"/>
      <c r="E61" s="1"/>
      <c r="F61" s="1" t="s">
        <v>65</v>
      </c>
      <c r="G61" s="1"/>
      <c r="H61" s="2"/>
      <c r="I61" s="3"/>
      <c r="J61" s="2"/>
      <c r="K61" s="3"/>
      <c r="L61" s="2"/>
      <c r="M61" s="3"/>
    </row>
    <row r="62" spans="1:13" x14ac:dyDescent="0.25">
      <c r="A62" s="1"/>
      <c r="B62" s="1"/>
      <c r="C62" s="1"/>
      <c r="D62" s="1"/>
      <c r="E62" s="1" t="s">
        <v>66</v>
      </c>
      <c r="F62" s="1"/>
      <c r="G62" s="1"/>
      <c r="H62" s="2"/>
      <c r="I62" s="3"/>
      <c r="J62" s="2"/>
      <c r="K62" s="3"/>
      <c r="L62" s="2"/>
      <c r="M62" s="3">
        <v>2400</v>
      </c>
    </row>
    <row r="63" spans="1:13" x14ac:dyDescent="0.25">
      <c r="A63" s="1"/>
      <c r="B63" s="1"/>
      <c r="C63" s="1"/>
      <c r="D63" s="1"/>
      <c r="E63" s="1" t="s">
        <v>67</v>
      </c>
      <c r="F63" s="1"/>
      <c r="G63" s="1"/>
      <c r="H63" s="2"/>
      <c r="I63" s="3"/>
      <c r="J63" s="2"/>
      <c r="K63" s="3"/>
      <c r="L63" s="2"/>
      <c r="M63" s="3">
        <v>180</v>
      </c>
    </row>
    <row r="64" spans="1:13" x14ac:dyDescent="0.25">
      <c r="A64" s="1"/>
      <c r="B64" s="1"/>
      <c r="C64" s="1"/>
      <c r="D64" s="1"/>
      <c r="E64" s="1" t="s">
        <v>68</v>
      </c>
      <c r="F64" s="1"/>
      <c r="G64" s="1"/>
      <c r="H64" s="2"/>
      <c r="I64" s="3"/>
      <c r="J64" s="2"/>
      <c r="K64" s="3"/>
      <c r="L64" s="2"/>
      <c r="M64" s="3"/>
    </row>
    <row r="65" spans="1:18" x14ac:dyDescent="0.25">
      <c r="A65" s="1"/>
      <c r="B65" s="1"/>
      <c r="C65" s="1"/>
      <c r="D65" s="1"/>
      <c r="E65" s="1" t="s">
        <v>69</v>
      </c>
      <c r="F65" s="1"/>
      <c r="G65" s="1"/>
      <c r="H65" s="2"/>
      <c r="I65" s="3"/>
      <c r="J65" s="2"/>
      <c r="K65" s="3"/>
      <c r="L65" s="2"/>
      <c r="M65" s="3"/>
    </row>
    <row r="66" spans="1:18" s="5" customFormat="1" x14ac:dyDescent="0.25">
      <c r="A66" s="1"/>
      <c r="B66" s="1"/>
      <c r="C66" s="1"/>
      <c r="D66" s="1"/>
      <c r="E66" s="1" t="s">
        <v>70</v>
      </c>
      <c r="F66" s="1"/>
      <c r="G66" s="1"/>
      <c r="H66" s="2"/>
      <c r="I66" s="3"/>
      <c r="J66" s="2"/>
      <c r="K66" s="3"/>
      <c r="L66" s="2"/>
      <c r="M66" s="3">
        <v>2500</v>
      </c>
      <c r="N66"/>
      <c r="O66"/>
      <c r="P66"/>
      <c r="Q66"/>
      <c r="R66"/>
    </row>
    <row r="67" spans="1:18" x14ac:dyDescent="0.25">
      <c r="A67" s="1"/>
      <c r="B67" s="1"/>
      <c r="C67" s="1"/>
      <c r="D67" s="1"/>
      <c r="E67" s="1" t="s">
        <v>71</v>
      </c>
      <c r="F67" s="1"/>
      <c r="G67" s="1"/>
      <c r="H67" s="2"/>
      <c r="I67" s="3"/>
      <c r="J67" s="2"/>
      <c r="K67" s="3"/>
      <c r="L67" s="2"/>
      <c r="M67" s="3">
        <v>500</v>
      </c>
    </row>
    <row r="68" spans="1:18" x14ac:dyDescent="0.25">
      <c r="A68" s="1"/>
      <c r="B68" s="1"/>
      <c r="C68" s="1"/>
      <c r="D68" s="1"/>
      <c r="E68" s="1" t="s">
        <v>72</v>
      </c>
      <c r="F68" s="1"/>
      <c r="G68" s="1"/>
      <c r="H68" s="2"/>
      <c r="I68" s="3"/>
      <c r="J68" s="2"/>
      <c r="K68" s="3"/>
      <c r="L68" s="2"/>
      <c r="M68" s="3">
        <v>0</v>
      </c>
    </row>
    <row r="69" spans="1:18" x14ac:dyDescent="0.25">
      <c r="A69" s="1" t="s">
        <v>73</v>
      </c>
      <c r="B69" s="1"/>
      <c r="C69" s="1"/>
      <c r="D69" s="1"/>
      <c r="E69" s="1" t="s">
        <v>74</v>
      </c>
      <c r="F69" s="1"/>
      <c r="G69" s="1"/>
      <c r="H69" s="2"/>
      <c r="I69" s="3"/>
      <c r="J69" s="2"/>
      <c r="K69" s="3"/>
      <c r="L69" s="2"/>
      <c r="M69" s="3"/>
    </row>
    <row r="70" spans="1:18" x14ac:dyDescent="0.25">
      <c r="A70" s="1"/>
      <c r="B70" s="1"/>
      <c r="C70" s="1"/>
      <c r="D70" s="1"/>
      <c r="E70" s="1" t="s">
        <v>75</v>
      </c>
      <c r="F70" s="1"/>
      <c r="G70" s="1"/>
      <c r="H70" s="2"/>
      <c r="I70" s="3"/>
      <c r="J70" s="2"/>
      <c r="K70" s="3"/>
      <c r="L70" s="2"/>
      <c r="M70" s="3">
        <v>2400</v>
      </c>
    </row>
    <row r="71" spans="1:18" x14ac:dyDescent="0.25">
      <c r="A71" s="1"/>
      <c r="B71" s="1"/>
      <c r="C71" s="1"/>
      <c r="D71" s="1" t="s">
        <v>76</v>
      </c>
      <c r="E71" s="1"/>
      <c r="F71" s="1"/>
      <c r="G71" s="1"/>
      <c r="H71" s="2"/>
      <c r="I71" s="13">
        <f>ROUND(SUM(I35:I70),5)</f>
        <v>0</v>
      </c>
      <c r="J71" s="2"/>
      <c r="K71" s="13">
        <f>ROUND(SUM(K35:K70),5)</f>
        <v>0</v>
      </c>
      <c r="L71" s="2"/>
      <c r="M71" s="13">
        <f>ROUND(SUM(M35:M70),5)</f>
        <v>160404</v>
      </c>
    </row>
    <row r="72" spans="1:18" x14ac:dyDescent="0.25">
      <c r="A72" s="1"/>
      <c r="B72" s="1" t="s">
        <v>77</v>
      </c>
      <c r="C72" s="1"/>
      <c r="D72" s="1"/>
      <c r="E72" s="1"/>
      <c r="F72" s="1"/>
      <c r="G72" s="1"/>
      <c r="H72" s="2"/>
      <c r="I72" s="13">
        <f>ROUND(I3+I34-I71,5)</f>
        <v>0</v>
      </c>
      <c r="J72" s="2"/>
      <c r="K72" s="13">
        <f>ROUND(K3+K34-K71,5)</f>
        <v>0</v>
      </c>
      <c r="L72" s="2"/>
      <c r="M72" s="13">
        <f>ROUND(M3+M34-M71,5)</f>
        <v>-13726</v>
      </c>
    </row>
    <row r="73" spans="1:18" x14ac:dyDescent="0.25">
      <c r="A73" s="1" t="s">
        <v>78</v>
      </c>
      <c r="B73" s="1"/>
      <c r="C73" s="1"/>
      <c r="D73" s="1"/>
      <c r="E73" s="1"/>
      <c r="F73" s="1"/>
      <c r="G73" s="1"/>
      <c r="H73" s="1"/>
      <c r="I73" s="12">
        <f>I72</f>
        <v>0</v>
      </c>
      <c r="J73" s="1"/>
      <c r="K73" s="12">
        <f>K72</f>
        <v>0</v>
      </c>
      <c r="L73" s="1"/>
      <c r="M73" s="12">
        <f>M72</f>
        <v>-13726</v>
      </c>
      <c r="N73" s="5"/>
      <c r="O73" s="5"/>
      <c r="P73" s="5"/>
      <c r="Q73" s="5"/>
      <c r="R7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workbookViewId="0">
      <selection activeCell="G12" sqref="G12"/>
    </sheetView>
  </sheetViews>
  <sheetFormatPr defaultRowHeight="15" x14ac:dyDescent="0.25"/>
  <cols>
    <col min="2" max="2" width="10.85546875" bestFit="1" customWidth="1"/>
    <col min="3" max="3" width="10.140625" bestFit="1" customWidth="1"/>
    <col min="5" max="5" width="17" bestFit="1" customWidth="1"/>
  </cols>
  <sheetData>
    <row r="1" spans="1:6" x14ac:dyDescent="0.25">
      <c r="A1">
        <v>2017</v>
      </c>
      <c r="B1" s="21" t="s">
        <v>82</v>
      </c>
      <c r="C1" s="18">
        <v>16873</v>
      </c>
      <c r="D1" s="18"/>
      <c r="E1" s="18" t="s">
        <v>92</v>
      </c>
      <c r="F1" s="21" t="s">
        <v>93</v>
      </c>
    </row>
    <row r="2" spans="1:6" x14ac:dyDescent="0.25">
      <c r="B2" s="21" t="s">
        <v>83</v>
      </c>
      <c r="C2" s="18">
        <v>17155</v>
      </c>
      <c r="D2" s="18"/>
      <c r="E2" s="18">
        <v>2135.11</v>
      </c>
      <c r="F2" s="21" t="s">
        <v>94</v>
      </c>
    </row>
    <row r="3" spans="1:6" x14ac:dyDescent="0.25">
      <c r="B3" s="21" t="s">
        <v>84</v>
      </c>
      <c r="C3" s="18">
        <v>4270</v>
      </c>
      <c r="D3" s="18"/>
      <c r="E3" s="18">
        <v>7856</v>
      </c>
      <c r="F3" s="21" t="s">
        <v>93</v>
      </c>
    </row>
    <row r="4" spans="1:6" x14ac:dyDescent="0.25">
      <c r="B4" s="21" t="s">
        <v>85</v>
      </c>
      <c r="C4" s="18">
        <v>2277.14</v>
      </c>
      <c r="D4" s="18"/>
      <c r="E4" s="18">
        <v>0</v>
      </c>
      <c r="F4" s="21" t="s">
        <v>94</v>
      </c>
    </row>
    <row r="5" spans="1:6" x14ac:dyDescent="0.25">
      <c r="B5" s="21" t="s">
        <v>86</v>
      </c>
      <c r="C5" s="18">
        <v>32714</v>
      </c>
      <c r="D5" s="18"/>
      <c r="E5" s="18">
        <v>12261</v>
      </c>
      <c r="F5" s="21" t="s">
        <v>93</v>
      </c>
    </row>
    <row r="6" spans="1:6" x14ac:dyDescent="0.25">
      <c r="B6" s="21" t="s">
        <v>87</v>
      </c>
      <c r="C6" s="18">
        <v>15761</v>
      </c>
      <c r="D6" s="18"/>
      <c r="E6" s="18">
        <v>2124.6999999999998</v>
      </c>
      <c r="F6" s="21" t="s">
        <v>94</v>
      </c>
    </row>
    <row r="7" spans="1:6" x14ac:dyDescent="0.25">
      <c r="B7" s="21" t="s">
        <v>88</v>
      </c>
      <c r="C7" s="18">
        <v>40469</v>
      </c>
      <c r="D7" s="18"/>
      <c r="E7" s="18">
        <v>27264</v>
      </c>
      <c r="F7" s="21" t="s">
        <v>93</v>
      </c>
    </row>
    <row r="8" spans="1:6" x14ac:dyDescent="0.25">
      <c r="B8" s="21" t="s">
        <v>89</v>
      </c>
      <c r="C8" s="18">
        <v>37987</v>
      </c>
      <c r="D8" s="18"/>
      <c r="E8" s="18">
        <v>2155.9299999999998</v>
      </c>
      <c r="F8" s="21" t="s">
        <v>94</v>
      </c>
    </row>
    <row r="9" spans="1:6" x14ac:dyDescent="0.25">
      <c r="B9" s="21" t="s">
        <v>90</v>
      </c>
      <c r="C9" s="18">
        <v>11844.86</v>
      </c>
      <c r="D9" s="18"/>
      <c r="E9" s="18">
        <v>24212</v>
      </c>
      <c r="F9" s="21" t="s">
        <v>93</v>
      </c>
    </row>
    <row r="10" spans="1:6" x14ac:dyDescent="0.25">
      <c r="B10" s="21" t="s">
        <v>91</v>
      </c>
      <c r="C10" s="18">
        <v>18424.82</v>
      </c>
      <c r="D10" s="18"/>
      <c r="E10" s="18">
        <v>3176.75</v>
      </c>
      <c r="F10" s="21" t="s">
        <v>94</v>
      </c>
    </row>
    <row r="11" spans="1:6" x14ac:dyDescent="0.25">
      <c r="B11" s="21" t="s">
        <v>80</v>
      </c>
      <c r="C11" s="18">
        <v>8820.3799999999992</v>
      </c>
      <c r="D11" s="18"/>
      <c r="E11" s="18">
        <v>18171</v>
      </c>
      <c r="F11" s="21" t="s">
        <v>93</v>
      </c>
    </row>
    <row r="12" spans="1:6" x14ac:dyDescent="0.25">
      <c r="B12" s="21" t="s">
        <v>81</v>
      </c>
      <c r="C12" s="18">
        <v>8914.25</v>
      </c>
      <c r="D12" s="18"/>
      <c r="E12" s="18">
        <v>2718.38</v>
      </c>
      <c r="F12" s="21" t="s">
        <v>94</v>
      </c>
    </row>
    <row r="15" spans="1:6" x14ac:dyDescent="0.25">
      <c r="C15" s="21" t="s">
        <v>102</v>
      </c>
    </row>
    <row r="16" spans="1:6" x14ac:dyDescent="0.25">
      <c r="B16" s="19">
        <v>2520</v>
      </c>
      <c r="C16" t="s">
        <v>94</v>
      </c>
    </row>
    <row r="17" spans="2:3" x14ac:dyDescent="0.25">
      <c r="B17" s="19">
        <v>2059</v>
      </c>
      <c r="C17" t="s">
        <v>99</v>
      </c>
    </row>
    <row r="18" spans="2:3" x14ac:dyDescent="0.25">
      <c r="B18" s="22">
        <f>SUM(B16:B17)</f>
        <v>4579</v>
      </c>
      <c r="C18" s="21" t="s">
        <v>104</v>
      </c>
    </row>
    <row r="20" spans="2:3" x14ac:dyDescent="0.25">
      <c r="B20" t="s">
        <v>95</v>
      </c>
    </row>
    <row r="22" spans="2:3" x14ac:dyDescent="0.25">
      <c r="C22" s="21" t="s">
        <v>96</v>
      </c>
    </row>
    <row r="23" spans="2:3" x14ac:dyDescent="0.25">
      <c r="B23" s="19">
        <v>3500</v>
      </c>
      <c r="C23" t="s">
        <v>97</v>
      </c>
    </row>
    <row r="24" spans="2:3" x14ac:dyDescent="0.25">
      <c r="B24" s="19">
        <v>3000</v>
      </c>
      <c r="C24" t="s">
        <v>98</v>
      </c>
    </row>
    <row r="25" spans="2:3" x14ac:dyDescent="0.25">
      <c r="B25" s="19">
        <v>6867</v>
      </c>
      <c r="C25" t="s">
        <v>103</v>
      </c>
    </row>
    <row r="26" spans="2:3" x14ac:dyDescent="0.25">
      <c r="B26" s="22">
        <f>SUM(B23:B25)</f>
        <v>13367</v>
      </c>
      <c r="C26" s="21" t="s">
        <v>104</v>
      </c>
    </row>
    <row r="29" spans="2:3" x14ac:dyDescent="0.25">
      <c r="B29" s="18">
        <f>AVERAGE(C11,C9,C7,C5,C3,C1)</f>
        <v>19165.206666666665</v>
      </c>
      <c r="C29" t="s">
        <v>100</v>
      </c>
    </row>
    <row r="30" spans="2:3" x14ac:dyDescent="0.25">
      <c r="B30" s="18">
        <f>AVERAGE(C12,C10,C8,C6,C4,C2)</f>
        <v>16753.201666666668</v>
      </c>
      <c r="C30" t="s">
        <v>101</v>
      </c>
    </row>
    <row r="31" spans="2:3" x14ac:dyDescent="0.25">
      <c r="B31" s="20">
        <v>18798.400000000001</v>
      </c>
      <c r="C31" t="s">
        <v>107</v>
      </c>
    </row>
    <row r="32" spans="2:3" x14ac:dyDescent="0.25">
      <c r="B32" s="19">
        <f>4579-13367</f>
        <v>-8788</v>
      </c>
      <c r="C32" t="s">
        <v>105</v>
      </c>
    </row>
    <row r="34" spans="2:4" x14ac:dyDescent="0.25">
      <c r="B34" s="23">
        <f>18798.4/8788</f>
        <v>2.139098771051434</v>
      </c>
      <c r="C34" s="23" t="s">
        <v>106</v>
      </c>
      <c r="D34" s="23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145"/>
  <sheetViews>
    <sheetView topLeftCell="A115" workbookViewId="0">
      <selection activeCell="I137" sqref="I137"/>
    </sheetView>
  </sheetViews>
  <sheetFormatPr defaultRowHeight="15" x14ac:dyDescent="0.25"/>
  <sheetData>
    <row r="2" spans="2:2" x14ac:dyDescent="0.25">
      <c r="B2" t="s">
        <v>109</v>
      </c>
    </row>
    <row r="3" spans="2:2" x14ac:dyDescent="0.25">
      <c r="B3" t="s">
        <v>110</v>
      </c>
    </row>
    <row r="4" spans="2:2" x14ac:dyDescent="0.25">
      <c r="B4">
        <v>38</v>
      </c>
    </row>
    <row r="5" spans="2:2" x14ac:dyDescent="0.25">
      <c r="B5" t="s">
        <v>111</v>
      </c>
    </row>
    <row r="6" spans="2:2" x14ac:dyDescent="0.25">
      <c r="B6" t="s">
        <v>110</v>
      </c>
    </row>
    <row r="7" spans="2:2" x14ac:dyDescent="0.25">
      <c r="B7">
        <v>142</v>
      </c>
    </row>
    <row r="8" spans="2:2" x14ac:dyDescent="0.25">
      <c r="B8">
        <v>143</v>
      </c>
    </row>
    <row r="9" spans="2:2" x14ac:dyDescent="0.25">
      <c r="B9" t="s">
        <v>112</v>
      </c>
    </row>
    <row r="10" spans="2:2" x14ac:dyDescent="0.25">
      <c r="B10" t="s">
        <v>110</v>
      </c>
    </row>
    <row r="11" spans="2:2" x14ac:dyDescent="0.25">
      <c r="B11">
        <v>23</v>
      </c>
    </row>
    <row r="12" spans="2:2" x14ac:dyDescent="0.25">
      <c r="B12">
        <v>31</v>
      </c>
    </row>
    <row r="13" spans="2:2" x14ac:dyDescent="0.25">
      <c r="B13" t="s">
        <v>113</v>
      </c>
    </row>
    <row r="14" spans="2:2" x14ac:dyDescent="0.25">
      <c r="B14" t="s">
        <v>110</v>
      </c>
    </row>
    <row r="15" spans="2:2" x14ac:dyDescent="0.25">
      <c r="B15">
        <v>3</v>
      </c>
    </row>
    <row r="16" spans="2:2" x14ac:dyDescent="0.25">
      <c r="B16">
        <v>3</v>
      </c>
    </row>
    <row r="17" spans="2:2" x14ac:dyDescent="0.25">
      <c r="B17" t="s">
        <v>114</v>
      </c>
    </row>
    <row r="18" spans="2:2" x14ac:dyDescent="0.25">
      <c r="B18" t="s">
        <v>115</v>
      </c>
    </row>
    <row r="19" spans="2:2" x14ac:dyDescent="0.25">
      <c r="B19">
        <v>21</v>
      </c>
    </row>
    <row r="20" spans="2:2" x14ac:dyDescent="0.25">
      <c r="B20">
        <v>20</v>
      </c>
    </row>
    <row r="21" spans="2:2" x14ac:dyDescent="0.25">
      <c r="B21" t="s">
        <v>116</v>
      </c>
    </row>
    <row r="22" spans="2:2" x14ac:dyDescent="0.25">
      <c r="B22" t="s">
        <v>115</v>
      </c>
    </row>
    <row r="23" spans="2:2" x14ac:dyDescent="0.25">
      <c r="B23">
        <v>3</v>
      </c>
    </row>
    <row r="24" spans="2:2" x14ac:dyDescent="0.25">
      <c r="B24">
        <v>3</v>
      </c>
    </row>
    <row r="25" spans="2:2" x14ac:dyDescent="0.25">
      <c r="B25" t="s">
        <v>117</v>
      </c>
    </row>
    <row r="26" spans="2:2" x14ac:dyDescent="0.25">
      <c r="B26" t="s">
        <v>115</v>
      </c>
    </row>
    <row r="27" spans="2:2" x14ac:dyDescent="0.25">
      <c r="B27">
        <v>51</v>
      </c>
    </row>
    <row r="28" spans="2:2" x14ac:dyDescent="0.25">
      <c r="B28" t="s">
        <v>118</v>
      </c>
    </row>
    <row r="29" spans="2:2" x14ac:dyDescent="0.25">
      <c r="B29" t="s">
        <v>110</v>
      </c>
    </row>
    <row r="30" spans="2:2" x14ac:dyDescent="0.25">
      <c r="B30">
        <v>81</v>
      </c>
    </row>
    <row r="31" spans="2:2" x14ac:dyDescent="0.25">
      <c r="B31">
        <v>83</v>
      </c>
    </row>
    <row r="32" spans="2:2" x14ac:dyDescent="0.25">
      <c r="B32" t="s">
        <v>119</v>
      </c>
    </row>
    <row r="33" spans="2:2" x14ac:dyDescent="0.25">
      <c r="B33" t="s">
        <v>115</v>
      </c>
    </row>
    <row r="34" spans="2:2" x14ac:dyDescent="0.25">
      <c r="B34">
        <v>23</v>
      </c>
    </row>
    <row r="35" spans="2:2" x14ac:dyDescent="0.25">
      <c r="B35" t="s">
        <v>120</v>
      </c>
    </row>
    <row r="36" spans="2:2" x14ac:dyDescent="0.25">
      <c r="B36" t="s">
        <v>115</v>
      </c>
    </row>
    <row r="37" spans="2:2" x14ac:dyDescent="0.25">
      <c r="B37">
        <v>3</v>
      </c>
    </row>
    <row r="38" spans="2:2" x14ac:dyDescent="0.25">
      <c r="B38" t="s">
        <v>121</v>
      </c>
    </row>
    <row r="39" spans="2:2" x14ac:dyDescent="0.25">
      <c r="B39" t="s">
        <v>110</v>
      </c>
    </row>
    <row r="40" spans="2:2" x14ac:dyDescent="0.25">
      <c r="B40">
        <v>35</v>
      </c>
    </row>
    <row r="41" spans="2:2" x14ac:dyDescent="0.25">
      <c r="B41">
        <v>36</v>
      </c>
    </row>
    <row r="42" spans="2:2" x14ac:dyDescent="0.25">
      <c r="B42" t="s">
        <v>122</v>
      </c>
    </row>
    <row r="43" spans="2:2" x14ac:dyDescent="0.25">
      <c r="B43" t="s">
        <v>123</v>
      </c>
    </row>
    <row r="44" spans="2:2" x14ac:dyDescent="0.25">
      <c r="B44">
        <v>0</v>
      </c>
    </row>
    <row r="45" spans="2:2" x14ac:dyDescent="0.25">
      <c r="B45">
        <v>0</v>
      </c>
    </row>
    <row r="46" spans="2:2" x14ac:dyDescent="0.25">
      <c r="B46" t="s">
        <v>124</v>
      </c>
    </row>
    <row r="47" spans="2:2" x14ac:dyDescent="0.25">
      <c r="B47" t="s">
        <v>110</v>
      </c>
    </row>
    <row r="48" spans="2:2" x14ac:dyDescent="0.25">
      <c r="B48">
        <v>41</v>
      </c>
    </row>
    <row r="49" spans="2:2" x14ac:dyDescent="0.25">
      <c r="B49">
        <v>41</v>
      </c>
    </row>
    <row r="50" spans="2:2" x14ac:dyDescent="0.25">
      <c r="B50" t="s">
        <v>125</v>
      </c>
    </row>
    <row r="51" spans="2:2" x14ac:dyDescent="0.25">
      <c r="B51" t="s">
        <v>110</v>
      </c>
    </row>
    <row r="52" spans="2:2" x14ac:dyDescent="0.25">
      <c r="B52">
        <v>21</v>
      </c>
    </row>
    <row r="53" spans="2:2" x14ac:dyDescent="0.25">
      <c r="B53">
        <v>24</v>
      </c>
    </row>
    <row r="54" spans="2:2" x14ac:dyDescent="0.25">
      <c r="B54" t="s">
        <v>126</v>
      </c>
    </row>
    <row r="55" spans="2:2" x14ac:dyDescent="0.25">
      <c r="B55" t="s">
        <v>110</v>
      </c>
    </row>
    <row r="56" spans="2:2" x14ac:dyDescent="0.25">
      <c r="B56">
        <v>11</v>
      </c>
    </row>
    <row r="57" spans="2:2" x14ac:dyDescent="0.25">
      <c r="B57">
        <v>11</v>
      </c>
    </row>
    <row r="58" spans="2:2" x14ac:dyDescent="0.25">
      <c r="B58" t="s">
        <v>127</v>
      </c>
    </row>
    <row r="59" spans="2:2" x14ac:dyDescent="0.25">
      <c r="B59" t="s">
        <v>115</v>
      </c>
    </row>
    <row r="60" spans="2:2" x14ac:dyDescent="0.25">
      <c r="B60">
        <v>0</v>
      </c>
    </row>
    <row r="61" spans="2:2" x14ac:dyDescent="0.25">
      <c r="B61">
        <v>0</v>
      </c>
    </row>
    <row r="62" spans="2:2" x14ac:dyDescent="0.25">
      <c r="B62" t="s">
        <v>128</v>
      </c>
    </row>
    <row r="63" spans="2:2" x14ac:dyDescent="0.25">
      <c r="B63" t="s">
        <v>110</v>
      </c>
    </row>
    <row r="64" spans="2:2" x14ac:dyDescent="0.25">
      <c r="B64">
        <v>43</v>
      </c>
    </row>
    <row r="65" spans="2:2" x14ac:dyDescent="0.25">
      <c r="B65">
        <v>44</v>
      </c>
    </row>
    <row r="66" spans="2:2" x14ac:dyDescent="0.25">
      <c r="B66" t="s">
        <v>129</v>
      </c>
    </row>
    <row r="67" spans="2:2" x14ac:dyDescent="0.25">
      <c r="B67" t="s">
        <v>110</v>
      </c>
    </row>
    <row r="68" spans="2:2" x14ac:dyDescent="0.25">
      <c r="B68">
        <v>32</v>
      </c>
    </row>
    <row r="69" spans="2:2" x14ac:dyDescent="0.25">
      <c r="B69">
        <v>34</v>
      </c>
    </row>
    <row r="70" spans="2:2" x14ac:dyDescent="0.25">
      <c r="B70" t="s">
        <v>130</v>
      </c>
    </row>
    <row r="71" spans="2:2" x14ac:dyDescent="0.25">
      <c r="B71" t="s">
        <v>115</v>
      </c>
    </row>
    <row r="72" spans="2:2" x14ac:dyDescent="0.25">
      <c r="B72">
        <v>3</v>
      </c>
    </row>
    <row r="73" spans="2:2" x14ac:dyDescent="0.25">
      <c r="B73">
        <v>3</v>
      </c>
    </row>
    <row r="74" spans="2:2" x14ac:dyDescent="0.25">
      <c r="B74" t="s">
        <v>131</v>
      </c>
    </row>
    <row r="75" spans="2:2" x14ac:dyDescent="0.25">
      <c r="B75" t="s">
        <v>110</v>
      </c>
    </row>
    <row r="76" spans="2:2" x14ac:dyDescent="0.25">
      <c r="B76">
        <v>23</v>
      </c>
    </row>
    <row r="77" spans="2:2" x14ac:dyDescent="0.25">
      <c r="B77">
        <v>33</v>
      </c>
    </row>
    <row r="78" spans="2:2" x14ac:dyDescent="0.25">
      <c r="B78" t="s">
        <v>132</v>
      </c>
    </row>
    <row r="79" spans="2:2" x14ac:dyDescent="0.25">
      <c r="B79" t="s">
        <v>110</v>
      </c>
    </row>
    <row r="80" spans="2:2" x14ac:dyDescent="0.25">
      <c r="B80">
        <v>15</v>
      </c>
    </row>
    <row r="81" spans="2:2" x14ac:dyDescent="0.25">
      <c r="B81">
        <v>15</v>
      </c>
    </row>
    <row r="82" spans="2:2" x14ac:dyDescent="0.25">
      <c r="B82" t="s">
        <v>133</v>
      </c>
    </row>
    <row r="83" spans="2:2" x14ac:dyDescent="0.25">
      <c r="B83" t="s">
        <v>115</v>
      </c>
    </row>
    <row r="84" spans="2:2" x14ac:dyDescent="0.25">
      <c r="B84">
        <v>5</v>
      </c>
    </row>
    <row r="85" spans="2:2" x14ac:dyDescent="0.25">
      <c r="B85">
        <v>5</v>
      </c>
    </row>
    <row r="86" spans="2:2" x14ac:dyDescent="0.25">
      <c r="B86" t="s">
        <v>134</v>
      </c>
    </row>
    <row r="87" spans="2:2" x14ac:dyDescent="0.25">
      <c r="B87" t="s">
        <v>110</v>
      </c>
    </row>
    <row r="88" spans="2:2" x14ac:dyDescent="0.25">
      <c r="B88">
        <v>42</v>
      </c>
    </row>
    <row r="89" spans="2:2" x14ac:dyDescent="0.25">
      <c r="B89">
        <v>42</v>
      </c>
    </row>
    <row r="90" spans="2:2" x14ac:dyDescent="0.25">
      <c r="B90" t="s">
        <v>135</v>
      </c>
    </row>
    <row r="91" spans="2:2" x14ac:dyDescent="0.25">
      <c r="B91" t="s">
        <v>110</v>
      </c>
    </row>
    <row r="92" spans="2:2" x14ac:dyDescent="0.25">
      <c r="B92">
        <v>0</v>
      </c>
    </row>
    <row r="93" spans="2:2" x14ac:dyDescent="0.25">
      <c r="B93">
        <v>0</v>
      </c>
    </row>
    <row r="94" spans="2:2" x14ac:dyDescent="0.25">
      <c r="B94" t="s">
        <v>136</v>
      </c>
    </row>
    <row r="95" spans="2:2" x14ac:dyDescent="0.25">
      <c r="B95" t="s">
        <v>110</v>
      </c>
    </row>
    <row r="96" spans="2:2" x14ac:dyDescent="0.25">
      <c r="B96">
        <v>24</v>
      </c>
    </row>
    <row r="97" spans="2:2" x14ac:dyDescent="0.25">
      <c r="B97">
        <v>24</v>
      </c>
    </row>
    <row r="98" spans="2:2" x14ac:dyDescent="0.25">
      <c r="B98" t="s">
        <v>137</v>
      </c>
    </row>
    <row r="99" spans="2:2" x14ac:dyDescent="0.25">
      <c r="B99" t="s">
        <v>110</v>
      </c>
    </row>
    <row r="100" spans="2:2" x14ac:dyDescent="0.25">
      <c r="B100">
        <v>0</v>
      </c>
    </row>
    <row r="101" spans="2:2" x14ac:dyDescent="0.25">
      <c r="B101">
        <v>0</v>
      </c>
    </row>
    <row r="102" spans="2:2" x14ac:dyDescent="0.25">
      <c r="B102" t="s">
        <v>138</v>
      </c>
    </row>
    <row r="103" spans="2:2" x14ac:dyDescent="0.25">
      <c r="B103" t="s">
        <v>110</v>
      </c>
    </row>
    <row r="104" spans="2:2" x14ac:dyDescent="0.25">
      <c r="B104">
        <v>51</v>
      </c>
    </row>
    <row r="105" spans="2:2" x14ac:dyDescent="0.25">
      <c r="B105">
        <v>51</v>
      </c>
    </row>
    <row r="106" spans="2:2" x14ac:dyDescent="0.25">
      <c r="B106" t="s">
        <v>139</v>
      </c>
    </row>
    <row r="107" spans="2:2" x14ac:dyDescent="0.25">
      <c r="B107" t="s">
        <v>110</v>
      </c>
    </row>
    <row r="108" spans="2:2" x14ac:dyDescent="0.25">
      <c r="B108">
        <v>7</v>
      </c>
    </row>
    <row r="109" spans="2:2" x14ac:dyDescent="0.25">
      <c r="B109">
        <v>8</v>
      </c>
    </row>
    <row r="110" spans="2:2" x14ac:dyDescent="0.25">
      <c r="B110" t="s">
        <v>140</v>
      </c>
    </row>
    <row r="111" spans="2:2" x14ac:dyDescent="0.25">
      <c r="B111" t="s">
        <v>110</v>
      </c>
    </row>
    <row r="112" spans="2:2" x14ac:dyDescent="0.25">
      <c r="B112">
        <v>37</v>
      </c>
    </row>
    <row r="113" spans="2:9" x14ac:dyDescent="0.25">
      <c r="B113">
        <v>38</v>
      </c>
    </row>
    <row r="114" spans="2:9" x14ac:dyDescent="0.25">
      <c r="B114" t="s">
        <v>141</v>
      </c>
    </row>
    <row r="115" spans="2:9" x14ac:dyDescent="0.25">
      <c r="B115" t="s">
        <v>115</v>
      </c>
    </row>
    <row r="116" spans="2:9" x14ac:dyDescent="0.25">
      <c r="B116">
        <v>17</v>
      </c>
    </row>
    <row r="117" spans="2:9" x14ac:dyDescent="0.25">
      <c r="B117">
        <v>18</v>
      </c>
    </row>
    <row r="118" spans="2:9" x14ac:dyDescent="0.25">
      <c r="B118" t="s">
        <v>142</v>
      </c>
    </row>
    <row r="119" spans="2:9" x14ac:dyDescent="0.25">
      <c r="B119" t="s">
        <v>115</v>
      </c>
    </row>
    <row r="120" spans="2:9" x14ac:dyDescent="0.25">
      <c r="B120">
        <v>6</v>
      </c>
    </row>
    <row r="121" spans="2:9" x14ac:dyDescent="0.25">
      <c r="B121">
        <v>6</v>
      </c>
    </row>
    <row r="122" spans="2:9" x14ac:dyDescent="0.25">
      <c r="B122" t="s">
        <v>143</v>
      </c>
    </row>
    <row r="123" spans="2:9" x14ac:dyDescent="0.25">
      <c r="B123" t="s">
        <v>110</v>
      </c>
      <c r="I123">
        <v>31</v>
      </c>
    </row>
    <row r="124" spans="2:9" x14ac:dyDescent="0.25">
      <c r="B124">
        <v>43</v>
      </c>
      <c r="I124">
        <v>83</v>
      </c>
    </row>
    <row r="125" spans="2:9" x14ac:dyDescent="0.25">
      <c r="B125">
        <v>43</v>
      </c>
      <c r="I125">
        <v>36</v>
      </c>
    </row>
    <row r="126" spans="2:9" x14ac:dyDescent="0.25">
      <c r="B126" t="s">
        <v>144</v>
      </c>
      <c r="I126">
        <v>41</v>
      </c>
    </row>
    <row r="127" spans="2:9" x14ac:dyDescent="0.25">
      <c r="B127" t="s">
        <v>110</v>
      </c>
      <c r="I127">
        <v>24</v>
      </c>
    </row>
    <row r="128" spans="2:9" x14ac:dyDescent="0.25">
      <c r="B128">
        <v>5</v>
      </c>
      <c r="I128">
        <v>33</v>
      </c>
    </row>
    <row r="129" spans="2:9" x14ac:dyDescent="0.25">
      <c r="B129" t="s">
        <v>145</v>
      </c>
      <c r="I129">
        <v>15</v>
      </c>
    </row>
    <row r="130" spans="2:9" x14ac:dyDescent="0.25">
      <c r="B130" t="s">
        <v>110</v>
      </c>
      <c r="I130">
        <v>42</v>
      </c>
    </row>
    <row r="131" spans="2:9" x14ac:dyDescent="0.25">
      <c r="B131">
        <v>24</v>
      </c>
      <c r="I131">
        <v>24</v>
      </c>
    </row>
    <row r="132" spans="2:9" x14ac:dyDescent="0.25">
      <c r="B132">
        <v>23</v>
      </c>
      <c r="I132">
        <v>51</v>
      </c>
    </row>
    <row r="133" spans="2:9" x14ac:dyDescent="0.25">
      <c r="B133" t="s">
        <v>146</v>
      </c>
      <c r="I133">
        <v>38</v>
      </c>
    </row>
    <row r="134" spans="2:9" x14ac:dyDescent="0.25">
      <c r="B134" t="s">
        <v>110</v>
      </c>
      <c r="I134">
        <v>43</v>
      </c>
    </row>
    <row r="135" spans="2:9" x14ac:dyDescent="0.25">
      <c r="B135">
        <v>31</v>
      </c>
      <c r="I135">
        <v>23</v>
      </c>
    </row>
    <row r="136" spans="2:9" x14ac:dyDescent="0.25">
      <c r="B136">
        <v>31</v>
      </c>
      <c r="I136">
        <v>31</v>
      </c>
    </row>
    <row r="137" spans="2:9" x14ac:dyDescent="0.25">
      <c r="B137">
        <v>39321</v>
      </c>
      <c r="I137">
        <f>AVERAGE(I123:I136)</f>
        <v>36.785714285714285</v>
      </c>
    </row>
    <row r="138" spans="2:9" x14ac:dyDescent="0.25">
      <c r="B138" t="s">
        <v>147</v>
      </c>
    </row>
    <row r="139" spans="2:9" x14ac:dyDescent="0.25">
      <c r="B139" t="s">
        <v>148</v>
      </c>
    </row>
    <row r="140" spans="2:9" x14ac:dyDescent="0.25">
      <c r="B140" t="s">
        <v>149</v>
      </c>
    </row>
    <row r="141" spans="2:9" x14ac:dyDescent="0.25">
      <c r="B141" t="s">
        <v>150</v>
      </c>
    </row>
    <row r="142" spans="2:9" x14ac:dyDescent="0.25">
      <c r="B142" t="s">
        <v>110</v>
      </c>
    </row>
    <row r="143" spans="2:9" x14ac:dyDescent="0.25">
      <c r="B143">
        <v>25</v>
      </c>
    </row>
    <row r="144" spans="2:9" x14ac:dyDescent="0.25">
      <c r="B144">
        <v>26</v>
      </c>
    </row>
    <row r="145" spans="2:2" x14ac:dyDescent="0.25">
      <c r="B145">
        <v>42289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22-23</vt:lpstr>
      <vt:lpstr>21-22</vt:lpstr>
      <vt:lpstr>19-20</vt:lpstr>
      <vt:lpstr>18-19</vt:lpstr>
      <vt:lpstr>Summary 2017</vt:lpstr>
      <vt:lpstr>Projection</vt:lpstr>
      <vt:lpstr>Sheet2</vt:lpstr>
      <vt:lpstr>'22-23'!Print_Area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Sue Hennen</cp:lastModifiedBy>
  <cp:revision/>
  <cp:lastPrinted>2023-03-06T16:46:57Z</cp:lastPrinted>
  <dcterms:created xsi:type="dcterms:W3CDTF">2016-12-19T20:55:11Z</dcterms:created>
  <dcterms:modified xsi:type="dcterms:W3CDTF">2023-03-06T17:44:30Z</dcterms:modified>
  <cp:category/>
  <cp:contentStatus/>
</cp:coreProperties>
</file>